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300"/>
  </bookViews>
  <sheets>
    <sheet name="Приложение 1" sheetId="7" r:id="rId1"/>
    <sheet name="Приложение 2" sheetId="5" r:id="rId2"/>
    <sheet name="Приложение 3" sheetId="3" r:id="rId3"/>
    <sheet name="Приложение 4" sheetId="4" r:id="rId4"/>
  </sheets>
  <definedNames>
    <definedName name="_xlnm.Print_Titles" localSheetId="0">'Приложение 1'!$4:$5</definedName>
    <definedName name="_xlnm.Print_Titles" localSheetId="1">'Приложение 2'!$4:$5</definedName>
    <definedName name="_xlnm.Print_Titles" localSheetId="2">'Приложение 3'!$4:$5</definedName>
    <definedName name="_xlnm.Print_Titles" localSheetId="3">'Приложение 4'!$4:$5</definedName>
    <definedName name="_xlnm.Print_Area" localSheetId="0">'Приложение 1'!$A$1:$P$122</definedName>
    <definedName name="_xlnm.Print_Area" localSheetId="1">'Приложение 2'!$A$1:$P$179</definedName>
    <definedName name="_xlnm.Print_Area" localSheetId="2">'Приложение 3'!$A$1:$P$62</definedName>
    <definedName name="_xlnm.Print_Area" localSheetId="3">'Приложение 4'!$A$1:$P$44</definedName>
  </definedNames>
  <calcPr calcId="145621"/>
</workbook>
</file>

<file path=xl/calcChain.xml><?xml version="1.0" encoding="utf-8"?>
<calcChain xmlns="http://schemas.openxmlformats.org/spreadsheetml/2006/main">
  <c r="O20" i="7" l="1"/>
  <c r="N166" i="5" l="1"/>
  <c r="N160" i="5"/>
  <c r="N150" i="5"/>
  <c r="N158" i="5"/>
  <c r="N168" i="5"/>
  <c r="N154" i="5"/>
  <c r="N104" i="5"/>
  <c r="N148" i="5"/>
  <c r="N120" i="5"/>
  <c r="N112" i="5"/>
  <c r="N100" i="5"/>
  <c r="N32" i="5" l="1"/>
  <c r="O32" i="5"/>
  <c r="M32" i="5"/>
  <c r="N34" i="5"/>
  <c r="O34" i="5"/>
  <c r="M34" i="5"/>
  <c r="N59" i="5"/>
  <c r="O59" i="5"/>
  <c r="M59" i="5"/>
  <c r="N111" i="5"/>
  <c r="O111" i="5"/>
  <c r="M111" i="5"/>
  <c r="N36" i="7"/>
  <c r="O36" i="7"/>
  <c r="P15" i="4"/>
  <c r="P16" i="4"/>
  <c r="P18" i="4"/>
  <c r="P19" i="4"/>
  <c r="P21" i="4"/>
  <c r="P23" i="4"/>
  <c r="P24" i="4"/>
  <c r="P25" i="4"/>
  <c r="P26" i="4"/>
  <c r="P28" i="4"/>
  <c r="P30" i="4"/>
  <c r="P32" i="4"/>
  <c r="P33" i="4"/>
  <c r="P14" i="3"/>
  <c r="P23" i="3"/>
  <c r="P25" i="3"/>
  <c r="P26" i="3"/>
  <c r="P29" i="3"/>
  <c r="P31" i="3"/>
  <c r="P32" i="3"/>
  <c r="P33" i="3"/>
  <c r="P42" i="3"/>
  <c r="P43" i="3"/>
  <c r="P46" i="3"/>
  <c r="P47" i="3"/>
  <c r="P48" i="3"/>
  <c r="P49" i="3"/>
  <c r="P51" i="3"/>
  <c r="P15" i="5"/>
  <c r="P24" i="5"/>
  <c r="P33" i="5"/>
  <c r="P35" i="5"/>
  <c r="P36" i="5"/>
  <c r="P38" i="5"/>
  <c r="P39" i="5"/>
  <c r="P40" i="5"/>
  <c r="P42" i="5"/>
  <c r="P50" i="5"/>
  <c r="P51" i="5"/>
  <c r="P52" i="5"/>
  <c r="P56" i="5"/>
  <c r="P58" i="5"/>
  <c r="P60" i="5"/>
  <c r="P68" i="5"/>
  <c r="P70" i="5"/>
  <c r="P100" i="5"/>
  <c r="P112" i="5"/>
  <c r="P116" i="5"/>
  <c r="P128" i="5"/>
  <c r="P137" i="5"/>
  <c r="P139" i="5"/>
  <c r="P15" i="7"/>
  <c r="P16" i="7"/>
  <c r="P43" i="7"/>
  <c r="P52" i="7"/>
  <c r="P59" i="7"/>
  <c r="P68" i="7"/>
  <c r="P75" i="7"/>
  <c r="P88" i="7"/>
  <c r="P89" i="7"/>
  <c r="P90" i="7"/>
  <c r="P91" i="7"/>
  <c r="P92" i="7"/>
  <c r="P102" i="7"/>
  <c r="P111" i="7"/>
  <c r="P111" i="5" l="1"/>
  <c r="M30" i="3"/>
  <c r="P30" i="3" s="1"/>
  <c r="M28" i="3"/>
  <c r="P28" i="3" s="1"/>
  <c r="M22" i="3"/>
  <c r="P22" i="3" s="1"/>
  <c r="M27" i="3" l="1"/>
  <c r="M28" i="7"/>
  <c r="P28" i="7" s="1"/>
  <c r="N41" i="3" l="1"/>
  <c r="O41" i="3"/>
  <c r="P41" i="3" s="1"/>
  <c r="M41" i="3"/>
  <c r="M127" i="5" l="1"/>
  <c r="M126" i="5" s="1"/>
  <c r="M125" i="5" s="1"/>
  <c r="O127" i="5"/>
  <c r="P127" i="5" s="1"/>
  <c r="N127" i="5"/>
  <c r="N126" i="5" s="1"/>
  <c r="N125" i="5" s="1"/>
  <c r="O126" i="5"/>
  <c r="N110" i="5"/>
  <c r="N109" i="5" s="1"/>
  <c r="O110" i="5"/>
  <c r="M110" i="5"/>
  <c r="M109" i="5" s="1"/>
  <c r="O109" i="5" l="1"/>
  <c r="P109" i="5" s="1"/>
  <c r="P110" i="5"/>
  <c r="O125" i="5"/>
  <c r="P125" i="5" s="1"/>
  <c r="P126" i="5"/>
  <c r="M22" i="4"/>
  <c r="N17" i="4" l="1"/>
  <c r="O17" i="4"/>
  <c r="P17" i="4" s="1"/>
  <c r="M17" i="4"/>
  <c r="M124" i="5" l="1"/>
  <c r="P124" i="5" s="1"/>
  <c r="M120" i="5"/>
  <c r="P120" i="5" s="1"/>
  <c r="M91" i="5"/>
  <c r="P91" i="5" s="1"/>
  <c r="M87" i="5"/>
  <c r="P87" i="5" s="1"/>
  <c r="M79" i="5" l="1"/>
  <c r="P79" i="5" s="1"/>
  <c r="O110" i="7" l="1"/>
  <c r="O109" i="7" s="1"/>
  <c r="N110" i="7"/>
  <c r="N109" i="7" s="1"/>
  <c r="N108" i="7" s="1"/>
  <c r="N107" i="7" s="1"/>
  <c r="N106" i="7" s="1"/>
  <c r="N105" i="7" s="1"/>
  <c r="N104" i="7" s="1"/>
  <c r="N103" i="7" s="1"/>
  <c r="M110" i="7"/>
  <c r="M109" i="7"/>
  <c r="M108" i="7" s="1"/>
  <c r="M107" i="7" s="1"/>
  <c r="M106" i="7" s="1"/>
  <c r="M105" i="7" s="1"/>
  <c r="M104" i="7" s="1"/>
  <c r="M103" i="7" s="1"/>
  <c r="M101" i="7"/>
  <c r="O100" i="7"/>
  <c r="N100" i="7"/>
  <c r="N99" i="7" s="1"/>
  <c r="N98" i="7" s="1"/>
  <c r="N97" i="7" s="1"/>
  <c r="N96" i="7" s="1"/>
  <c r="N95" i="7" s="1"/>
  <c r="N94" i="7" s="1"/>
  <c r="N93" i="7" s="1"/>
  <c r="O87" i="7"/>
  <c r="N87" i="7"/>
  <c r="N86" i="7" s="1"/>
  <c r="N85" i="7" s="1"/>
  <c r="N84" i="7" s="1"/>
  <c r="N83" i="7" s="1"/>
  <c r="N82" i="7" s="1"/>
  <c r="N81" i="7" s="1"/>
  <c r="N80" i="7" s="1"/>
  <c r="M87" i="7"/>
  <c r="M86" i="7" s="1"/>
  <c r="M85" i="7" s="1"/>
  <c r="M84" i="7" s="1"/>
  <c r="M83" i="7" s="1"/>
  <c r="M82" i="7" s="1"/>
  <c r="M81" i="7" s="1"/>
  <c r="M80" i="7" s="1"/>
  <c r="M79" i="7"/>
  <c r="O78" i="7"/>
  <c r="N78" i="7"/>
  <c r="N77" i="7" s="1"/>
  <c r="N76" i="7" s="1"/>
  <c r="O74" i="7"/>
  <c r="N74" i="7"/>
  <c r="N73" i="7" s="1"/>
  <c r="M74" i="7"/>
  <c r="M73" i="7" s="1"/>
  <c r="M72" i="7" s="1"/>
  <c r="N72" i="7"/>
  <c r="O67" i="7"/>
  <c r="O66" i="7" s="1"/>
  <c r="N67" i="7"/>
  <c r="N66" i="7" s="1"/>
  <c r="M67" i="7"/>
  <c r="M66" i="7" s="1"/>
  <c r="M65" i="7" s="1"/>
  <c r="M64" i="7" s="1"/>
  <c r="M63" i="7" s="1"/>
  <c r="M62" i="7" s="1"/>
  <c r="N65" i="7"/>
  <c r="N64" i="7" s="1"/>
  <c r="N63" i="7" s="1"/>
  <c r="N62" i="7" s="1"/>
  <c r="O58" i="7"/>
  <c r="N58" i="7"/>
  <c r="N57" i="7" s="1"/>
  <c r="N56" i="7" s="1"/>
  <c r="N55" i="7" s="1"/>
  <c r="N54" i="7" s="1"/>
  <c r="N53" i="7" s="1"/>
  <c r="M58" i="7"/>
  <c r="M57" i="7" s="1"/>
  <c r="M56" i="7" s="1"/>
  <c r="M55" i="7" s="1"/>
  <c r="M54" i="7" s="1"/>
  <c r="M53" i="7" s="1"/>
  <c r="O51" i="7"/>
  <c r="N51" i="7"/>
  <c r="N50" i="7" s="1"/>
  <c r="N49" i="7" s="1"/>
  <c r="N48" i="7" s="1"/>
  <c r="N47" i="7" s="1"/>
  <c r="N46" i="7" s="1"/>
  <c r="M51" i="7"/>
  <c r="M50" i="7" s="1"/>
  <c r="M49" i="7" s="1"/>
  <c r="M48" i="7" s="1"/>
  <c r="M47" i="7" s="1"/>
  <c r="M46" i="7" s="1"/>
  <c r="M42" i="7"/>
  <c r="P42" i="7" s="1"/>
  <c r="O41" i="7"/>
  <c r="N41" i="7"/>
  <c r="N40" i="7" s="1"/>
  <c r="N39" i="7" s="1"/>
  <c r="M38" i="7"/>
  <c r="P38" i="7" s="1"/>
  <c r="M37" i="7"/>
  <c r="N35" i="7"/>
  <c r="N34" i="7" s="1"/>
  <c r="O35" i="7"/>
  <c r="O34" i="7" s="1"/>
  <c r="O27" i="7"/>
  <c r="N27" i="7"/>
  <c r="N26" i="7" s="1"/>
  <c r="M27" i="7"/>
  <c r="M26" i="7" s="1"/>
  <c r="M25" i="7"/>
  <c r="O24" i="7"/>
  <c r="N24" i="7"/>
  <c r="N23" i="7" s="1"/>
  <c r="N22" i="7" s="1"/>
  <c r="N21" i="7" s="1"/>
  <c r="N20" i="7" s="1"/>
  <c r="N19" i="7" s="1"/>
  <c r="N18" i="7" s="1"/>
  <c r="N17" i="7" s="1"/>
  <c r="O14" i="7"/>
  <c r="N14" i="7"/>
  <c r="N13" i="7" s="1"/>
  <c r="N12" i="7" s="1"/>
  <c r="N11" i="7" s="1"/>
  <c r="N10" i="7" s="1"/>
  <c r="N9" i="7" s="1"/>
  <c r="N8" i="7" s="1"/>
  <c r="N7" i="7" s="1"/>
  <c r="M14" i="7"/>
  <c r="M13" i="7" s="1"/>
  <c r="M12" i="7" s="1"/>
  <c r="M11" i="7" s="1"/>
  <c r="M10" i="7" s="1"/>
  <c r="M9" i="7" s="1"/>
  <c r="M8" i="7" s="1"/>
  <c r="M7" i="7" s="1"/>
  <c r="P37" i="7" l="1"/>
  <c r="M36" i="7"/>
  <c r="M41" i="7"/>
  <c r="M40" i="7" s="1"/>
  <c r="M39" i="7" s="1"/>
  <c r="P14" i="7"/>
  <c r="O23" i="7"/>
  <c r="P27" i="7"/>
  <c r="O40" i="7"/>
  <c r="P41" i="7"/>
  <c r="O50" i="7"/>
  <c r="P51" i="7"/>
  <c r="O65" i="7"/>
  <c r="P66" i="7"/>
  <c r="N71" i="7"/>
  <c r="N70" i="7" s="1"/>
  <c r="N69" i="7" s="1"/>
  <c r="N61" i="7" s="1"/>
  <c r="N60" i="7" s="1"/>
  <c r="M78" i="7"/>
  <c r="M77" i="7" s="1"/>
  <c r="M76" i="7" s="1"/>
  <c r="M71" i="7" s="1"/>
  <c r="M70" i="7" s="1"/>
  <c r="M69" i="7" s="1"/>
  <c r="M61" i="7" s="1"/>
  <c r="M60" i="7" s="1"/>
  <c r="P79" i="7"/>
  <c r="P87" i="7"/>
  <c r="M100" i="7"/>
  <c r="M99" i="7" s="1"/>
  <c r="M98" i="7" s="1"/>
  <c r="M97" i="7" s="1"/>
  <c r="M96" i="7" s="1"/>
  <c r="M95" i="7" s="1"/>
  <c r="M94" i="7" s="1"/>
  <c r="M93" i="7" s="1"/>
  <c r="P101" i="7"/>
  <c r="O108" i="7"/>
  <c r="P109" i="7"/>
  <c r="O13" i="7"/>
  <c r="M24" i="7"/>
  <c r="M23" i="7" s="1"/>
  <c r="M22" i="7" s="1"/>
  <c r="M21" i="7" s="1"/>
  <c r="M20" i="7" s="1"/>
  <c r="M19" i="7" s="1"/>
  <c r="M18" i="7" s="1"/>
  <c r="M17" i="7" s="1"/>
  <c r="P25" i="7"/>
  <c r="O26" i="7"/>
  <c r="P26" i="7" s="1"/>
  <c r="N45" i="7"/>
  <c r="N44" i="7" s="1"/>
  <c r="O57" i="7"/>
  <c r="P58" i="7"/>
  <c r="P67" i="7"/>
  <c r="O73" i="7"/>
  <c r="P74" i="7"/>
  <c r="O77" i="7"/>
  <c r="O86" i="7"/>
  <c r="O99" i="7"/>
  <c r="P110" i="7"/>
  <c r="M45" i="7"/>
  <c r="M44" i="7" s="1"/>
  <c r="M35" i="7"/>
  <c r="M34" i="7" s="1"/>
  <c r="N33" i="7"/>
  <c r="N32" i="7" s="1"/>
  <c r="N31" i="7" s="1"/>
  <c r="N30" i="7" s="1"/>
  <c r="N29" i="7" s="1"/>
  <c r="M33" i="7" l="1"/>
  <c r="M32" i="7" s="1"/>
  <c r="M31" i="7" s="1"/>
  <c r="M30" i="7" s="1"/>
  <c r="M29" i="7" s="1"/>
  <c r="M6" i="7" s="1"/>
  <c r="P78" i="7"/>
  <c r="N6" i="7"/>
  <c r="P35" i="7"/>
  <c r="P99" i="7"/>
  <c r="O98" i="7"/>
  <c r="O56" i="7"/>
  <c r="P57" i="7"/>
  <c r="O12" i="7"/>
  <c r="P13" i="7"/>
  <c r="O107" i="7"/>
  <c r="P108" i="7"/>
  <c r="O64" i="7"/>
  <c r="P65" i="7"/>
  <c r="O49" i="7"/>
  <c r="P50" i="7"/>
  <c r="P40" i="7"/>
  <c r="O39" i="7"/>
  <c r="P39" i="7" s="1"/>
  <c r="O22" i="7"/>
  <c r="P23" i="7"/>
  <c r="P100" i="7"/>
  <c r="O85" i="7"/>
  <c r="P86" i="7"/>
  <c r="P77" i="7"/>
  <c r="O76" i="7"/>
  <c r="P76" i="7" s="1"/>
  <c r="O72" i="7"/>
  <c r="P73" i="7"/>
  <c r="P36" i="7"/>
  <c r="P34" i="7"/>
  <c r="O33" i="7"/>
  <c r="P24" i="7"/>
  <c r="O86" i="5"/>
  <c r="N86" i="5"/>
  <c r="M86" i="5"/>
  <c r="M85" i="5" s="1"/>
  <c r="M84" i="5" s="1"/>
  <c r="N85" i="5"/>
  <c r="N84" i="5" s="1"/>
  <c r="O85" i="5" l="1"/>
  <c r="P86" i="5"/>
  <c r="O32" i="7"/>
  <c r="P33" i="7"/>
  <c r="O71" i="7"/>
  <c r="P72" i="7"/>
  <c r="O84" i="7"/>
  <c r="P85" i="7"/>
  <c r="O97" i="7"/>
  <c r="P98" i="7"/>
  <c r="O21" i="7"/>
  <c r="P22" i="7"/>
  <c r="O48" i="7"/>
  <c r="P49" i="7"/>
  <c r="O63" i="7"/>
  <c r="P64" i="7"/>
  <c r="O106" i="7"/>
  <c r="P107" i="7"/>
  <c r="O11" i="7"/>
  <c r="P12" i="7"/>
  <c r="O55" i="7"/>
  <c r="P56" i="7"/>
  <c r="O84" i="5" l="1"/>
  <c r="P84" i="5" s="1"/>
  <c r="P85" i="5"/>
  <c r="O54" i="7"/>
  <c r="P55" i="7"/>
  <c r="O10" i="7"/>
  <c r="P11" i="7"/>
  <c r="O105" i="7"/>
  <c r="P106" i="7"/>
  <c r="O62" i="7"/>
  <c r="P63" i="7"/>
  <c r="O47" i="7"/>
  <c r="P48" i="7"/>
  <c r="P21" i="7"/>
  <c r="O96" i="7"/>
  <c r="P97" i="7"/>
  <c r="O83" i="7"/>
  <c r="P84" i="7"/>
  <c r="O70" i="7"/>
  <c r="P71" i="7"/>
  <c r="O31" i="7"/>
  <c r="P32" i="7"/>
  <c r="N67" i="5"/>
  <c r="O67" i="5"/>
  <c r="M67" i="5"/>
  <c r="N69" i="5"/>
  <c r="O69" i="5"/>
  <c r="M69" i="5"/>
  <c r="P67" i="5" l="1"/>
  <c r="P69" i="5"/>
  <c r="O30" i="7"/>
  <c r="P31" i="7"/>
  <c r="O69" i="7"/>
  <c r="P69" i="7" s="1"/>
  <c r="P70" i="7"/>
  <c r="O82" i="7"/>
  <c r="P83" i="7"/>
  <c r="O95" i="7"/>
  <c r="P96" i="7"/>
  <c r="O19" i="7"/>
  <c r="P20" i="7"/>
  <c r="O46" i="7"/>
  <c r="P47" i="7"/>
  <c r="O61" i="7"/>
  <c r="P62" i="7"/>
  <c r="O104" i="7"/>
  <c r="P105" i="7"/>
  <c r="O9" i="7"/>
  <c r="P10" i="7"/>
  <c r="O53" i="7"/>
  <c r="P53" i="7" s="1"/>
  <c r="P54" i="7"/>
  <c r="O66" i="5"/>
  <c r="M66" i="5"/>
  <c r="M65" i="5" s="1"/>
  <c r="M64" i="5" s="1"/>
  <c r="M63" i="5" s="1"/>
  <c r="M62" i="5" s="1"/>
  <c r="M61" i="5" s="1"/>
  <c r="N66" i="5"/>
  <c r="N65" i="5" s="1"/>
  <c r="N64" i="5" s="1"/>
  <c r="N63" i="5" s="1"/>
  <c r="N62" i="5" s="1"/>
  <c r="N61" i="5" s="1"/>
  <c r="N78" i="5"/>
  <c r="N77" i="5" s="1"/>
  <c r="N76" i="5" s="1"/>
  <c r="N75" i="5" s="1"/>
  <c r="N74" i="5" s="1"/>
  <c r="N73" i="5" s="1"/>
  <c r="N72" i="5" s="1"/>
  <c r="O78" i="5"/>
  <c r="M78" i="5"/>
  <c r="M77" i="5" s="1"/>
  <c r="M76" i="5" s="1"/>
  <c r="M75" i="5" s="1"/>
  <c r="M74" i="5" s="1"/>
  <c r="M73" i="5" s="1"/>
  <c r="M72" i="5" s="1"/>
  <c r="O77" i="5" l="1"/>
  <c r="P78" i="5"/>
  <c r="O65" i="5"/>
  <c r="P66" i="5"/>
  <c r="O8" i="7"/>
  <c r="P9" i="7"/>
  <c r="O103" i="7"/>
  <c r="P103" i="7" s="1"/>
  <c r="P104" i="7"/>
  <c r="O60" i="7"/>
  <c r="P60" i="7" s="1"/>
  <c r="P61" i="7"/>
  <c r="P46" i="7"/>
  <c r="O45" i="7"/>
  <c r="O18" i="7"/>
  <c r="P19" i="7"/>
  <c r="O94" i="7"/>
  <c r="P95" i="7"/>
  <c r="O81" i="7"/>
  <c r="P82" i="7"/>
  <c r="O29" i="7"/>
  <c r="P29" i="7" s="1"/>
  <c r="P30" i="7"/>
  <c r="N99" i="5"/>
  <c r="O99" i="5"/>
  <c r="M99" i="5"/>
  <c r="P99" i="5" l="1"/>
  <c r="O64" i="5"/>
  <c r="P65" i="5"/>
  <c r="O76" i="5"/>
  <c r="P77" i="5"/>
  <c r="O44" i="7"/>
  <c r="P45" i="7"/>
  <c r="O80" i="7"/>
  <c r="P80" i="7" s="1"/>
  <c r="P81" i="7"/>
  <c r="O93" i="7"/>
  <c r="P93" i="7" s="1"/>
  <c r="P94" i="7"/>
  <c r="O17" i="7"/>
  <c r="P17" i="7" s="1"/>
  <c r="P18" i="7"/>
  <c r="O7" i="7"/>
  <c r="P7" i="7" s="1"/>
  <c r="P8" i="7"/>
  <c r="M164" i="5"/>
  <c r="P164" i="5" s="1"/>
  <c r="M162" i="5"/>
  <c r="P162" i="5" s="1"/>
  <c r="M166" i="5"/>
  <c r="P166" i="5" s="1"/>
  <c r="M160" i="5"/>
  <c r="P160" i="5" s="1"/>
  <c r="M158" i="5"/>
  <c r="P158" i="5" s="1"/>
  <c r="M168" i="5"/>
  <c r="P168" i="5" s="1"/>
  <c r="M156" i="5"/>
  <c r="P156" i="5" s="1"/>
  <c r="M154" i="5"/>
  <c r="P154" i="5" s="1"/>
  <c r="M152" i="5"/>
  <c r="P152" i="5" s="1"/>
  <c r="M150" i="5"/>
  <c r="P150" i="5" s="1"/>
  <c r="M148" i="5"/>
  <c r="P148" i="5" s="1"/>
  <c r="M108" i="5"/>
  <c r="P108" i="5" s="1"/>
  <c r="M106" i="5"/>
  <c r="P106" i="5" s="1"/>
  <c r="M102" i="5"/>
  <c r="P102" i="5" s="1"/>
  <c r="M104" i="5"/>
  <c r="P104" i="5" s="1"/>
  <c r="O75" i="5" l="1"/>
  <c r="P76" i="5"/>
  <c r="O63" i="5"/>
  <c r="P64" i="5"/>
  <c r="O6" i="7"/>
  <c r="P6" i="7" s="1"/>
  <c r="P44" i="7"/>
  <c r="O167" i="5"/>
  <c r="N167" i="5"/>
  <c r="M167" i="5"/>
  <c r="O165" i="5"/>
  <c r="N165" i="5"/>
  <c r="M165" i="5"/>
  <c r="O163" i="5"/>
  <c r="N163" i="5"/>
  <c r="M163" i="5"/>
  <c r="M161" i="5"/>
  <c r="O161" i="5"/>
  <c r="N161" i="5"/>
  <c r="M159" i="5"/>
  <c r="O159" i="5"/>
  <c r="P159" i="5" s="1"/>
  <c r="N159" i="5"/>
  <c r="M157" i="5"/>
  <c r="O157" i="5"/>
  <c r="N157" i="5"/>
  <c r="M155" i="5"/>
  <c r="O155" i="5"/>
  <c r="P155" i="5" s="1"/>
  <c r="N155" i="5"/>
  <c r="M153" i="5"/>
  <c r="O153" i="5"/>
  <c r="N153" i="5"/>
  <c r="M151" i="5"/>
  <c r="O151" i="5"/>
  <c r="P151" i="5" s="1"/>
  <c r="N151" i="5"/>
  <c r="M149" i="5"/>
  <c r="O149" i="5"/>
  <c r="N149" i="5"/>
  <c r="O147" i="5"/>
  <c r="N147" i="5"/>
  <c r="M147" i="5"/>
  <c r="O138" i="5"/>
  <c r="N138" i="5"/>
  <c r="M138" i="5"/>
  <c r="O136" i="5"/>
  <c r="N136" i="5"/>
  <c r="M136" i="5"/>
  <c r="O123" i="5"/>
  <c r="N123" i="5"/>
  <c r="M123" i="5"/>
  <c r="M122" i="5" s="1"/>
  <c r="M121" i="5" s="1"/>
  <c r="N122" i="5"/>
  <c r="N121" i="5" s="1"/>
  <c r="O119" i="5"/>
  <c r="N119" i="5"/>
  <c r="N118" i="5" s="1"/>
  <c r="M119" i="5"/>
  <c r="M118" i="5" s="1"/>
  <c r="M117" i="5" s="1"/>
  <c r="N117" i="5"/>
  <c r="M115" i="5"/>
  <c r="O115" i="5"/>
  <c r="N115" i="5"/>
  <c r="N114" i="5" s="1"/>
  <c r="N113" i="5" s="1"/>
  <c r="O114" i="5"/>
  <c r="M114" i="5"/>
  <c r="M113" i="5" s="1"/>
  <c r="M107" i="5"/>
  <c r="O107" i="5"/>
  <c r="N107" i="5"/>
  <c r="M105" i="5"/>
  <c r="O105" i="5"/>
  <c r="N105" i="5"/>
  <c r="M103" i="5"/>
  <c r="O103" i="5"/>
  <c r="N103" i="5"/>
  <c r="M101" i="5"/>
  <c r="O101" i="5"/>
  <c r="N101" i="5"/>
  <c r="O90" i="5"/>
  <c r="N90" i="5"/>
  <c r="M90" i="5"/>
  <c r="M89" i="5" s="1"/>
  <c r="M88" i="5" s="1"/>
  <c r="N89" i="5"/>
  <c r="N88" i="5" s="1"/>
  <c r="N83" i="5" s="1"/>
  <c r="N82" i="5" s="1"/>
  <c r="N81" i="5" s="1"/>
  <c r="N80" i="5" s="1"/>
  <c r="O57" i="5"/>
  <c r="N57" i="5"/>
  <c r="M57" i="5"/>
  <c r="O55" i="5"/>
  <c r="O54" i="5" s="1"/>
  <c r="N55" i="5"/>
  <c r="M55" i="5"/>
  <c r="M54" i="5" s="1"/>
  <c r="O49" i="5"/>
  <c r="N49" i="5"/>
  <c r="N48" i="5" s="1"/>
  <c r="N47" i="5" s="1"/>
  <c r="M49" i="5"/>
  <c r="M48" i="5" s="1"/>
  <c r="M47" i="5" s="1"/>
  <c r="O41" i="5"/>
  <c r="N41" i="5"/>
  <c r="M41" i="5"/>
  <c r="O37" i="5"/>
  <c r="N37" i="5"/>
  <c r="N31" i="5" s="1"/>
  <c r="M37" i="5"/>
  <c r="O23" i="5"/>
  <c r="N23" i="5"/>
  <c r="N22" i="5" s="1"/>
  <c r="N21" i="5" s="1"/>
  <c r="N20" i="5" s="1"/>
  <c r="N19" i="5" s="1"/>
  <c r="N18" i="5" s="1"/>
  <c r="N17" i="5" s="1"/>
  <c r="N16" i="5" s="1"/>
  <c r="M23" i="5"/>
  <c r="M22" i="5" s="1"/>
  <c r="M21" i="5" s="1"/>
  <c r="M20" i="5" s="1"/>
  <c r="M19" i="5" s="1"/>
  <c r="M18" i="5" s="1"/>
  <c r="M17" i="5" s="1"/>
  <c r="M16" i="5" s="1"/>
  <c r="O14" i="5"/>
  <c r="N14" i="5"/>
  <c r="N13" i="5" s="1"/>
  <c r="N12" i="5" s="1"/>
  <c r="N11" i="5" s="1"/>
  <c r="N10" i="5" s="1"/>
  <c r="N9" i="5" s="1"/>
  <c r="N8" i="5" s="1"/>
  <c r="N7" i="5" s="1"/>
  <c r="M14" i="5"/>
  <c r="M13" i="5" s="1"/>
  <c r="M12" i="5" s="1"/>
  <c r="M11" i="5" s="1"/>
  <c r="M10" i="5" s="1"/>
  <c r="M9" i="5" s="1"/>
  <c r="M8" i="5" s="1"/>
  <c r="M7" i="5" s="1"/>
  <c r="M31" i="5" l="1"/>
  <c r="O31" i="5"/>
  <c r="N54" i="5"/>
  <c r="M135" i="5"/>
  <c r="M134" i="5" s="1"/>
  <c r="M133" i="5" s="1"/>
  <c r="M132" i="5" s="1"/>
  <c r="M131" i="5" s="1"/>
  <c r="M130" i="5" s="1"/>
  <c r="M129" i="5" s="1"/>
  <c r="N146" i="5"/>
  <c r="N145" i="5" s="1"/>
  <c r="N144" i="5" s="1"/>
  <c r="N143" i="5" s="1"/>
  <c r="N142" i="5" s="1"/>
  <c r="N141" i="5" s="1"/>
  <c r="N140" i="5" s="1"/>
  <c r="P103" i="5"/>
  <c r="P107" i="5"/>
  <c r="O22" i="5"/>
  <c r="P23" i="5"/>
  <c r="P34" i="5"/>
  <c r="P37" i="5"/>
  <c r="P41" i="5"/>
  <c r="O48" i="5"/>
  <c r="P49" i="5"/>
  <c r="P59" i="5"/>
  <c r="O118" i="5"/>
  <c r="P119" i="5"/>
  <c r="O135" i="5"/>
  <c r="P136" i="5"/>
  <c r="P165" i="5"/>
  <c r="O13" i="5"/>
  <c r="P14" i="5"/>
  <c r="P32" i="5"/>
  <c r="P55" i="5"/>
  <c r="P57" i="5"/>
  <c r="O89" i="5"/>
  <c r="P90" i="5"/>
  <c r="P101" i="5"/>
  <c r="P105" i="5"/>
  <c r="O113" i="5"/>
  <c r="P113" i="5" s="1"/>
  <c r="P114" i="5"/>
  <c r="P115" i="5"/>
  <c r="O122" i="5"/>
  <c r="P123" i="5"/>
  <c r="P138" i="5"/>
  <c r="P147" i="5"/>
  <c r="P149" i="5"/>
  <c r="P153" i="5"/>
  <c r="P157" i="5"/>
  <c r="P161" i="5"/>
  <c r="P163" i="5"/>
  <c r="P167" i="5"/>
  <c r="O62" i="5"/>
  <c r="P63" i="5"/>
  <c r="O74" i="5"/>
  <c r="P75" i="5"/>
  <c r="N135" i="5"/>
  <c r="N134" i="5" s="1"/>
  <c r="N133" i="5" s="1"/>
  <c r="N132" i="5" s="1"/>
  <c r="N131" i="5" s="1"/>
  <c r="N130" i="5" s="1"/>
  <c r="N129" i="5" s="1"/>
  <c r="M83" i="5"/>
  <c r="M82" i="5" s="1"/>
  <c r="M81" i="5" s="1"/>
  <c r="M80" i="5" s="1"/>
  <c r="M71" i="5" s="1"/>
  <c r="M30" i="5"/>
  <c r="M29" i="5" s="1"/>
  <c r="M28" i="5" s="1"/>
  <c r="M27" i="5" s="1"/>
  <c r="M26" i="5" s="1"/>
  <c r="N30" i="5"/>
  <c r="N29" i="5" s="1"/>
  <c r="N28" i="5" s="1"/>
  <c r="N27" i="5" s="1"/>
  <c r="N26" i="5" s="1"/>
  <c r="M53" i="5"/>
  <c r="M46" i="5" s="1"/>
  <c r="M45" i="5" s="1"/>
  <c r="M44" i="5" s="1"/>
  <c r="M43" i="5" s="1"/>
  <c r="N71" i="5"/>
  <c r="N98" i="5"/>
  <c r="N97" i="5" s="1"/>
  <c r="N96" i="5" s="1"/>
  <c r="M98" i="5"/>
  <c r="M97" i="5" s="1"/>
  <c r="M96" i="5" s="1"/>
  <c r="O98" i="5"/>
  <c r="N53" i="5"/>
  <c r="N46" i="5" s="1"/>
  <c r="N45" i="5" s="1"/>
  <c r="N44" i="5" s="1"/>
  <c r="N43" i="5" s="1"/>
  <c r="M146" i="5"/>
  <c r="M145" i="5" s="1"/>
  <c r="M144" i="5" s="1"/>
  <c r="M143" i="5" s="1"/>
  <c r="M142" i="5" s="1"/>
  <c r="M141" i="5" s="1"/>
  <c r="M140" i="5" s="1"/>
  <c r="O146" i="5"/>
  <c r="N25" i="5" l="1"/>
  <c r="O145" i="5"/>
  <c r="P146" i="5"/>
  <c r="O53" i="5"/>
  <c r="P54" i="5"/>
  <c r="O73" i="5"/>
  <c r="O72" i="5" s="1"/>
  <c r="P74" i="5"/>
  <c r="O61" i="5"/>
  <c r="P61" i="5" s="1"/>
  <c r="P62" i="5"/>
  <c r="P89" i="5"/>
  <c r="O88" i="5"/>
  <c r="O134" i="5"/>
  <c r="P135" i="5"/>
  <c r="O117" i="5"/>
  <c r="P117" i="5" s="1"/>
  <c r="P118" i="5"/>
  <c r="O97" i="5"/>
  <c r="P98" i="5"/>
  <c r="O30" i="5"/>
  <c r="P31" i="5"/>
  <c r="P122" i="5"/>
  <c r="O121" i="5"/>
  <c r="P121" i="5" s="1"/>
  <c r="O12" i="5"/>
  <c r="P13" i="5"/>
  <c r="O47" i="5"/>
  <c r="P47" i="5" s="1"/>
  <c r="P48" i="5"/>
  <c r="O21" i="5"/>
  <c r="P22" i="5"/>
  <c r="M25" i="5"/>
  <c r="M95" i="5"/>
  <c r="M94" i="5" s="1"/>
  <c r="M93" i="5" s="1"/>
  <c r="M92" i="5" s="1"/>
  <c r="N95" i="5"/>
  <c r="N94" i="5" s="1"/>
  <c r="N93" i="5" s="1"/>
  <c r="N92" i="5" s="1"/>
  <c r="M6" i="5" l="1"/>
  <c r="N6" i="5"/>
  <c r="O83" i="5"/>
  <c r="P88" i="5"/>
  <c r="O20" i="5"/>
  <c r="P21" i="5"/>
  <c r="O11" i="5"/>
  <c r="P12" i="5"/>
  <c r="O29" i="5"/>
  <c r="P30" i="5"/>
  <c r="O96" i="5"/>
  <c r="P97" i="5"/>
  <c r="O133" i="5"/>
  <c r="P134" i="5"/>
  <c r="P73" i="5"/>
  <c r="O46" i="5"/>
  <c r="P53" i="5"/>
  <c r="O144" i="5"/>
  <c r="P145" i="5"/>
  <c r="N27" i="3"/>
  <c r="O27" i="3"/>
  <c r="P27" i="3" s="1"/>
  <c r="O143" i="5" l="1"/>
  <c r="P144" i="5"/>
  <c r="O45" i="5"/>
  <c r="P46" i="5"/>
  <c r="O132" i="5"/>
  <c r="P133" i="5"/>
  <c r="P96" i="5"/>
  <c r="O95" i="5"/>
  <c r="O28" i="5"/>
  <c r="P29" i="5"/>
  <c r="O10" i="5"/>
  <c r="P11" i="5"/>
  <c r="O19" i="5"/>
  <c r="P20" i="5"/>
  <c r="O82" i="5"/>
  <c r="P83" i="5"/>
  <c r="N24" i="3"/>
  <c r="N21" i="3" s="1"/>
  <c r="O24" i="3"/>
  <c r="M24" i="3"/>
  <c r="M21" i="3" s="1"/>
  <c r="O21" i="3" l="1"/>
  <c r="P21" i="3" s="1"/>
  <c r="P24" i="3"/>
  <c r="O94" i="5"/>
  <c r="P95" i="5"/>
  <c r="O81" i="5"/>
  <c r="P82" i="5"/>
  <c r="O18" i="5"/>
  <c r="P19" i="5"/>
  <c r="O9" i="5"/>
  <c r="P10" i="5"/>
  <c r="O27" i="5"/>
  <c r="P28" i="5"/>
  <c r="O131" i="5"/>
  <c r="P132" i="5"/>
  <c r="O44" i="5"/>
  <c r="P45" i="5"/>
  <c r="O142" i="5"/>
  <c r="P143" i="5"/>
  <c r="N31" i="4"/>
  <c r="O31" i="4"/>
  <c r="P31" i="4" s="1"/>
  <c r="M31" i="4"/>
  <c r="N29" i="4"/>
  <c r="O29" i="4"/>
  <c r="M29" i="4"/>
  <c r="N27" i="4"/>
  <c r="O27" i="4"/>
  <c r="P27" i="4" s="1"/>
  <c r="M27" i="4"/>
  <c r="N22" i="4"/>
  <c r="O22" i="4"/>
  <c r="P22" i="4" s="1"/>
  <c r="N20" i="4"/>
  <c r="O20" i="4"/>
  <c r="M20" i="4"/>
  <c r="N14" i="4"/>
  <c r="O14" i="4"/>
  <c r="P14" i="4" s="1"/>
  <c r="M14" i="4"/>
  <c r="P20" i="4" l="1"/>
  <c r="P29" i="4"/>
  <c r="O141" i="5"/>
  <c r="P142" i="5"/>
  <c r="O43" i="5"/>
  <c r="P43" i="5" s="1"/>
  <c r="P44" i="5"/>
  <c r="O130" i="5"/>
  <c r="O129" i="5" s="1"/>
  <c r="P131" i="5"/>
  <c r="O26" i="5"/>
  <c r="P27" i="5"/>
  <c r="O8" i="5"/>
  <c r="P9" i="5"/>
  <c r="O17" i="5"/>
  <c r="P18" i="5"/>
  <c r="O80" i="5"/>
  <c r="P80" i="5" s="1"/>
  <c r="P81" i="5"/>
  <c r="O93" i="5"/>
  <c r="P94" i="5"/>
  <c r="M13" i="4"/>
  <c r="N13" i="4"/>
  <c r="O13" i="4"/>
  <c r="P13" i="4" s="1"/>
  <c r="N50" i="3"/>
  <c r="O50" i="3"/>
  <c r="M50" i="3"/>
  <c r="N45" i="3"/>
  <c r="O45" i="3"/>
  <c r="P45" i="3" s="1"/>
  <c r="M45" i="3"/>
  <c r="P50" i="3" l="1"/>
  <c r="O71" i="5"/>
  <c r="P71" i="5" s="1"/>
  <c r="P72" i="5"/>
  <c r="O92" i="5"/>
  <c r="P92" i="5" s="1"/>
  <c r="P93" i="5"/>
  <c r="O16" i="5"/>
  <c r="P16" i="5" s="1"/>
  <c r="P17" i="5"/>
  <c r="O7" i="5"/>
  <c r="P8" i="5"/>
  <c r="P26" i="5"/>
  <c r="O25" i="5"/>
  <c r="P25" i="5" s="1"/>
  <c r="P129" i="5"/>
  <c r="P130" i="5"/>
  <c r="O140" i="5"/>
  <c r="P140" i="5" s="1"/>
  <c r="P141" i="5"/>
  <c r="M44" i="3"/>
  <c r="N44" i="3"/>
  <c r="O44" i="3"/>
  <c r="P44" i="3" s="1"/>
  <c r="N40" i="3"/>
  <c r="O40" i="3"/>
  <c r="P40" i="3" s="1"/>
  <c r="M40" i="3"/>
  <c r="P7" i="5" l="1"/>
  <c r="O6" i="5"/>
  <c r="P6" i="5" s="1"/>
  <c r="N12" i="4"/>
  <c r="N11" i="4" s="1"/>
  <c r="N10" i="4" s="1"/>
  <c r="N9" i="4" s="1"/>
  <c r="N8" i="4" s="1"/>
  <c r="N7" i="4" s="1"/>
  <c r="N6" i="4" s="1"/>
  <c r="O12" i="4"/>
  <c r="M12" i="4"/>
  <c r="M11" i="4" s="1"/>
  <c r="M10" i="4" s="1"/>
  <c r="M9" i="4" s="1"/>
  <c r="M8" i="4" s="1"/>
  <c r="M7" i="4" s="1"/>
  <c r="M6" i="4" s="1"/>
  <c r="N13" i="3"/>
  <c r="N12" i="3" s="1"/>
  <c r="N11" i="3" s="1"/>
  <c r="N10" i="3" s="1"/>
  <c r="N9" i="3" s="1"/>
  <c r="N8" i="3" s="1"/>
  <c r="N7" i="3" s="1"/>
  <c r="O13" i="3"/>
  <c r="M13" i="3"/>
  <c r="M12" i="3" s="1"/>
  <c r="M11" i="3" s="1"/>
  <c r="M10" i="3" s="1"/>
  <c r="M9" i="3" s="1"/>
  <c r="M8" i="3" s="1"/>
  <c r="M7" i="3" s="1"/>
  <c r="N39" i="3"/>
  <c r="N38" i="3" s="1"/>
  <c r="N37" i="3" s="1"/>
  <c r="N36" i="3" s="1"/>
  <c r="N35" i="3" s="1"/>
  <c r="N34" i="3" s="1"/>
  <c r="O39" i="3"/>
  <c r="M39" i="3"/>
  <c r="M38" i="3" s="1"/>
  <c r="M37" i="3" s="1"/>
  <c r="M36" i="3" s="1"/>
  <c r="M35" i="3" s="1"/>
  <c r="M34" i="3" s="1"/>
  <c r="O11" i="4" l="1"/>
  <c r="P12" i="4"/>
  <c r="O38" i="3"/>
  <c r="P39" i="3"/>
  <c r="O12" i="3"/>
  <c r="P13" i="3"/>
  <c r="O20" i="3"/>
  <c r="N20" i="3"/>
  <c r="N19" i="3" s="1"/>
  <c r="N18" i="3" s="1"/>
  <c r="N17" i="3" s="1"/>
  <c r="N16" i="3" s="1"/>
  <c r="N15" i="3" s="1"/>
  <c r="N6" i="3" s="1"/>
  <c r="O10" i="4" l="1"/>
  <c r="P11" i="4"/>
  <c r="O19" i="3"/>
  <c r="P20" i="3"/>
  <c r="O11" i="3"/>
  <c r="P12" i="3"/>
  <c r="O37" i="3"/>
  <c r="P38" i="3"/>
  <c r="M20" i="3"/>
  <c r="M19" i="3" s="1"/>
  <c r="M18" i="3" s="1"/>
  <c r="M17" i="3" s="1"/>
  <c r="M16" i="3" s="1"/>
  <c r="M15" i="3" s="1"/>
  <c r="M6" i="3" s="1"/>
  <c r="O9" i="4" l="1"/>
  <c r="P10" i="4"/>
  <c r="O36" i="3"/>
  <c r="P37" i="3"/>
  <c r="O10" i="3"/>
  <c r="P11" i="3"/>
  <c r="O18" i="3"/>
  <c r="P19" i="3"/>
  <c r="O8" i="4" l="1"/>
  <c r="P9" i="4"/>
  <c r="O17" i="3"/>
  <c r="P18" i="3"/>
  <c r="O9" i="3"/>
  <c r="P10" i="3"/>
  <c r="O35" i="3"/>
  <c r="P36" i="3"/>
  <c r="O7" i="4" l="1"/>
  <c r="P8" i="4"/>
  <c r="O34" i="3"/>
  <c r="P34" i="3" s="1"/>
  <c r="P35" i="3"/>
  <c r="O8" i="3"/>
  <c r="P9" i="3"/>
  <c r="O16" i="3"/>
  <c r="P17" i="3"/>
  <c r="O6" i="4" l="1"/>
  <c r="P6" i="4" s="1"/>
  <c r="P7" i="4"/>
  <c r="O15" i="3"/>
  <c r="P16" i="3"/>
  <c r="O7" i="3"/>
  <c r="P7" i="3" s="1"/>
  <c r="P8" i="3"/>
  <c r="O6" i="3" l="1"/>
  <c r="P6" i="3" s="1"/>
  <c r="P15" i="3"/>
</calcChain>
</file>

<file path=xl/sharedStrings.xml><?xml version="1.0" encoding="utf-8"?>
<sst xmlns="http://schemas.openxmlformats.org/spreadsheetml/2006/main" count="3556" uniqueCount="371">
  <si>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</si>
  <si>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</si>
  <si>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</si>
  <si>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</si>
  <si>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</si>
  <si>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</si>
  <si>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</si>
  <si>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</si>
  <si>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</si>
  <si>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</si>
  <si>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</si>
  <si>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</si>
  <si>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</si>
  <si>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</si>
  <si>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</si>
  <si>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</si>
  <si>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</si>
  <si>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</si>
  <si>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</si>
  <si>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</si>
  <si>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</si>
  <si>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</si>
  <si>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14</t>
  </si>
  <si>
    <t>15</t>
  </si>
  <si>
    <t>16</t>
  </si>
  <si>
    <t>Итого</t>
  </si>
  <si>
    <t>Эффективное вовлечение в оборот земель сельскохозяйственного назначения и развитие мелиоративного комплекса Брянской области</t>
  </si>
  <si>
    <t>06</t>
  </si>
  <si>
    <t>Региональный проект "Вовлечение в оборот и комплексная мелиорация земель сельскохозяйственного назначения"</t>
  </si>
  <si>
    <t>01</t>
  </si>
  <si>
    <t>Управление имущественных отношений Брянской области</t>
  </si>
  <si>
    <t>824</t>
  </si>
  <si>
    <t>Национальная экономика</t>
  </si>
  <si>
    <t>04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</si>
  <si>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</si>
  <si>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</si>
  <si>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</si>
  <si>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</si>
  <si>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</si>
  <si>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Комплексное развитие сельских территорий Брянской области</t>
  </si>
  <si>
    <t>07</t>
  </si>
  <si>
    <t>Региональный проект "Развитие транспортной инфраструктуры на сельских территориях"</t>
  </si>
  <si>
    <t>819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</si>
  <si>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</si>
  <si>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</si>
  <si>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</si>
  <si>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</si>
  <si>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</si>
  <si>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</si>
  <si>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Реконструкция автомобильной дороги Яковск - Копылин на участке км 0+200 - км 3+300 в Трубчевском муниципальном районе Брянской области</t>
  </si>
  <si>
    <t>Развитие топливно-энергетического комплекса и жилищно-коммунального хозяйства Брянской области</t>
  </si>
  <si>
    <t>Региональный проект "Развитие инфраструктуры сферы жилищно-коммунального хозяйства"</t>
  </si>
  <si>
    <t>02</t>
  </si>
  <si>
    <t>Департамент топливно-энергетического комплекса и жилищно-коммунального хозяйства Брянской области</t>
  </si>
  <si>
    <t>812</t>
  </si>
  <si>
    <t>Жилищно-коммунальное хозяйство</t>
  </si>
  <si>
    <t>05</t>
  </si>
  <si>
    <t>Коммунальное хозяйство</t>
  </si>
  <si>
    <t>Строительство (реконструкция) объектов теплоснабжения</t>
  </si>
  <si>
    <t>1И050</t>
  </si>
  <si>
    <t>Развитие здравоохранения Брянской области</t>
  </si>
  <si>
    <t>Региональный проект "Обеспечение медицинских организаций системы здравоохранения квалифицированными кадрами"</t>
  </si>
  <si>
    <t>814</t>
  </si>
  <si>
    <t>Здравоохранение</t>
  </si>
  <si>
    <t>Другие вопросы в области здравоохранения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</si>
  <si>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</si>
  <si>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</si>
  <si>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</si>
  <si>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</si>
  <si>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</si>
  <si>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</si>
  <si>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Региональный проект "Развитие инфраструктуры сферы здравоохранения"</t>
  </si>
  <si>
    <t>Стационарная медицинская помощь</t>
  </si>
  <si>
    <t>Строительство (реконструкция) медицинских учреждений</t>
  </si>
  <si>
    <t>1И010</t>
  </si>
  <si>
    <t>Посещение в смену</t>
  </si>
  <si>
    <t>2028</t>
  </si>
  <si>
    <t>Административно-морфологический корпус ГБУЗ "Брянское областное бюро судебно-медицинской экспертизы</t>
  </si>
  <si>
    <t>800</t>
  </si>
  <si>
    <t>2025</t>
  </si>
  <si>
    <t>Областная инфекционная больница с центром профилактики и борьбы со СПИД ГБУЗ "Брянская областная инфекционная больница" на 120 коек и 200 посещений в смену</t>
  </si>
  <si>
    <t>2027</t>
  </si>
  <si>
    <t>Развитие культуры и туризма в Брянской области</t>
  </si>
  <si>
    <t>Региональный проект "Развитие инфраструктуры сферы культуры"</t>
  </si>
  <si>
    <t>815</t>
  </si>
  <si>
    <t>Культура, кинематография</t>
  </si>
  <si>
    <t>08</t>
  </si>
  <si>
    <t>Культура</t>
  </si>
  <si>
    <t>Строительство (реконструкция) учреждений культуры</t>
  </si>
  <si>
    <t>1И030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</si>
  <si>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</si>
  <si>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</si>
  <si>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</si>
  <si>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Развитие физической культуры и спорта Брянской области</t>
  </si>
  <si>
    <t>25</t>
  </si>
  <si>
    <t>Региональный проект "Обеспечение спортивных организаций квалифицированными кадрами"</t>
  </si>
  <si>
    <t>825</t>
  </si>
  <si>
    <t>Физическая культура и спорт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</si>
  <si>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</si>
  <si>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</si>
  <si>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</si>
  <si>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Региональный проект "Развитие жилищного строительства на сельских территориях и повышение уровня благоустройства домовладений"</t>
  </si>
  <si>
    <t>817</t>
  </si>
  <si>
    <t>Сельское хозяйство и рыболовство</t>
  </si>
  <si>
    <t>Обеспечение комплексного развития сельских территорий (Строительство (приобретение) жилого помещения (жилого дома), предоставляемого гражданам Российской Федерации, проживающим на сельских территориях, территориях опорных населенных пунктов, по договору найма жилого помещения)</t>
  </si>
  <si>
    <t>R5762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</si>
  <si>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</si>
  <si>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</si>
  <si>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Единица</t>
  </si>
  <si>
    <t>Строительство (реконструкция) объектов водоснабжения в населенных пунктах Брянской области</t>
  </si>
  <si>
    <t>1И110</t>
  </si>
  <si>
    <t>Строительство сетей водоснабжения по пер. 1-ый Клинцовский, пер. 2-ой Клинцовский, пер. 3-ий Клинцовский в с. Займище г. Клинцы Брянской области</t>
  </si>
  <si>
    <t>Метр</t>
  </si>
  <si>
    <t>Кубический метр в час</t>
  </si>
  <si>
    <t>2026</t>
  </si>
  <si>
    <t>Строительство системы водоснабжения в н.п. Стеклянная Радица Брянского района Брянской области</t>
  </si>
  <si>
    <t>Реконструкция системы водоснабжения в д. Гощь Карачевского района Брянской области</t>
  </si>
  <si>
    <t>Развитие образования и науки Брянской области</t>
  </si>
  <si>
    <t>Региональный проект "Развитие инфраструктуры сферы образования"</t>
  </si>
  <si>
    <t>Образование</t>
  </si>
  <si>
    <t>Общее образование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</si>
  <si>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</t>
  </si>
  <si>
    <t>98060</t>
  </si>
  <si>
    <t>Строительство школы на территории бывшего аэропорта по ул. Амосова в Советском районе г. Брянска</t>
  </si>
  <si>
    <t>Ученическое место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</si>
  <si>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Брянска), за счет средств областного бюджета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</si>
  <si>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</si>
  <si>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</si>
  <si>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Региональный проект "Развитие инфраструктуры сферы спорта"</t>
  </si>
  <si>
    <t>Массовый спорт</t>
  </si>
  <si>
    <t>Строительство (реконструкция) объектов физической культуры и спорта</t>
  </si>
  <si>
    <t>1И120</t>
  </si>
  <si>
    <t>Дворец зимних видов спорта в Фокинском районе города Брянска</t>
  </si>
  <si>
    <t>Человек</t>
  </si>
  <si>
    <t>Спортивно-оздоровительный комплекс в г. Новозыбкове Брянской области</t>
  </si>
  <si>
    <t>Дворец зимних видов спорта в с.Глинищево Брянского района Брянской области</t>
  </si>
  <si>
    <t>Спортивно-оздоровительный комплекс в г. Злынке Брянской области</t>
  </si>
  <si>
    <t>Спортивно-оздоровительный комплекс в п. Клетня Клетнянского района Брянской области</t>
  </si>
  <si>
    <t>Спортивно-оздоровительный комплекс в г. Севске Брянской области</t>
  </si>
  <si>
    <t>Спортивно-оздоровительный комплекс в г. Трубчевске Брянской области</t>
  </si>
  <si>
    <t>Спортивно-оздоровительный комплекс в г. Унече Брянской области</t>
  </si>
  <si>
    <t>Спортивно-оздоровительный комплекс в п.Локоть Брасовского района Брянской области</t>
  </si>
  <si>
    <t>Спортивно-оздоровительный комплекс в г.Карачеве Брянской области</t>
  </si>
  <si>
    <t>Наименование государственного заказчика; объекта</t>
  </si>
  <si>
    <t>ТСЭ</t>
  </si>
  <si>
    <t>СЭ</t>
  </si>
  <si>
    <t>Наименование муниципального образования; объекта</t>
  </si>
  <si>
    <t>Департамент строительства Брянской области</t>
  </si>
  <si>
    <t>Государственный заказчик: государственное казённое учреждение "Управление автомобильных дорог Брянской области"</t>
  </si>
  <si>
    <t>Государственный заказчик: государственное казённое учреждение "Управление капитального строительства Брянской области"</t>
  </si>
  <si>
    <t>Государственный заказчик: государственное бюджетное учреждение культуры "Брянский государственный краеведческий музей"</t>
  </si>
  <si>
    <t>Посещение в год</t>
  </si>
  <si>
    <t>40000</t>
  </si>
  <si>
    <t>120/200</t>
  </si>
  <si>
    <t>Койки/
посещение в смену</t>
  </si>
  <si>
    <t>Вскрытий в год</t>
  </si>
  <si>
    <t>Километр</t>
  </si>
  <si>
    <t>Департамент культуры Брянской области</t>
  </si>
  <si>
    <t>Нераспределенные средства</t>
  </si>
  <si>
    <t>Малоэтажный жилой комплекс в н.п. Журиничи Брянского района Брянской области</t>
  </si>
  <si>
    <t>66</t>
  </si>
  <si>
    <t>Брянский муниципальный район</t>
  </si>
  <si>
    <t>Департамент сельского хозяйства Брянской области</t>
  </si>
  <si>
    <t>Городской округ город Клинцы</t>
  </si>
  <si>
    <t>Брасовский муниципальный район</t>
  </si>
  <si>
    <t>Дубровский муниципальный район</t>
  </si>
  <si>
    <t>Карачевский муниципальный район</t>
  </si>
  <si>
    <t>Красногорский муниципальный район</t>
  </si>
  <si>
    <t>Почепский муниципальный район</t>
  </si>
  <si>
    <t>Карачевское городское поселение Карачевского муниципального района</t>
  </si>
  <si>
    <t>Городской округ город Брянск</t>
  </si>
  <si>
    <t>Злынковский муниципальный район</t>
  </si>
  <si>
    <t>Клетнянский муниципальный район</t>
  </si>
  <si>
    <t>Севский муниципальный район</t>
  </si>
  <si>
    <t>Трубчевский муниципальный район</t>
  </si>
  <si>
    <t>Унечский муниципальный район</t>
  </si>
  <si>
    <t>Государственное бюджетное учреждение дополнительного образования  "Брянская областная спортивная школа олимпийского резерва "Русь"</t>
  </si>
  <si>
    <t xml:space="preserve">Жилое помещение (квартира 1-комн.) г.Брянск                                     </t>
  </si>
  <si>
    <t>Государственное автономное учреждение Брянской области "Дворец единоборств имени Артема Осипенко"</t>
  </si>
  <si>
    <t>Квадратный метр</t>
  </si>
  <si>
    <t>Государственное автономное учреждение дополнительного образования "Брянская областная спортивная школа "Горизонт"</t>
  </si>
  <si>
    <t>Жилое помещение (квартира 1-комн.) г.Брянск</t>
  </si>
  <si>
    <t>36,0</t>
  </si>
  <si>
    <t>Жилое помещение (квартира 2-комн.) рп.Дубровка</t>
  </si>
  <si>
    <t>Жуковский муниципальный округ</t>
  </si>
  <si>
    <t>Климовский муниципальный район</t>
  </si>
  <si>
    <t>Жилое помещение (квартира 2-комн.) г.Клинцы</t>
  </si>
  <si>
    <t>Жилое помещение (квартира 1-комн.) п.Почеп</t>
  </si>
  <si>
    <t>Жилое помещение (квартира 2-комн.) г.Жуковка</t>
  </si>
  <si>
    <t>Жилое помещение (квартира 4-комн.) г.Жуковка</t>
  </si>
  <si>
    <t>Жилое помещение (квартира 1-комн.) г.Трубчевск</t>
  </si>
  <si>
    <t>МВт</t>
  </si>
  <si>
    <t>6,5</t>
  </si>
  <si>
    <t>3152</t>
  </si>
  <si>
    <t>50</t>
  </si>
  <si>
    <t>Новозыбковский городской округ</t>
  </si>
  <si>
    <t>Департамент физической культуры и спорта Брянской области</t>
  </si>
  <si>
    <t>Департамент здравоохранения Брянской области</t>
  </si>
  <si>
    <t>Строительство (реконструкция) объектов инфраструктуры, реализация которых осуществляется в соответствии с постановлением Правительства Российской Федерации от 2 февраля 2022 года № 87 "О предоставлении публично-правовой компанией "Фонд развития территорий" за счет привлеченных средств Фонда национального благосостояния займов юридическим лицам, в том числе путем приобретения облигаций юридических лиц при их первичном размещении, в целях реализации проектов по строительству, реконструкции, модернизации объектов инфраструктуры, и о внесении изменения в Положение о Правительственной комиссии по региональному развитию в Российской Федерации"</t>
  </si>
  <si>
    <t>13520</t>
  </si>
  <si>
    <t>Переход под железной дорогой Брянск-2 водовода речной воды в Фокинском районе в две нитки - вынос с эстакады путепровода д=500мм</t>
  </si>
  <si>
    <t>Водовод от ТК "Трубчевский" до ул. Вали Сафроновой д=500 мм</t>
  </si>
  <si>
    <t>Строительство (реконструкция) учреждений образования</t>
  </si>
  <si>
    <t>14920</t>
  </si>
  <si>
    <t>Место</t>
  </si>
  <si>
    <t>Модернизация инфраструктуры общего образования в отдельных субъектах Российской Федерации</t>
  </si>
  <si>
    <t>R2390</t>
  </si>
  <si>
    <t>Школа в районе бывшего аэропорта города Брянска</t>
  </si>
  <si>
    <t>Тысяча кубических метров в сутки</t>
  </si>
  <si>
    <t>Дополнительное образование детей</t>
  </si>
  <si>
    <t>03</t>
  </si>
  <si>
    <t>Сохранение объекта культурного наследия (здания техникума, в котором учился Г.Н. Скоробогатый) с приспособлением для современного использования (здание ГАУ ДО "Клинцовский детский технопарк "Кванториум")</t>
  </si>
  <si>
    <t>Развитие промышленности, транспорта и связи Брянской области</t>
  </si>
  <si>
    <t>37</t>
  </si>
  <si>
    <t>Региональный проект "Развитие международного аэропорта "Брянск"</t>
  </si>
  <si>
    <t>Транспорт</t>
  </si>
  <si>
    <t>Реконструкция аэропортового комплекса (г. Брянск)</t>
  </si>
  <si>
    <t>Тысяча квадратных метров</t>
  </si>
  <si>
    <t>1529,4</t>
  </si>
  <si>
    <t>А1100</t>
  </si>
  <si>
    <t>Строительство Центра культурного развития по адресу: Россия, Брянская область, г.Почеп, ул. Злынковская, участок 6</t>
  </si>
  <si>
    <t>8480,54</t>
  </si>
  <si>
    <t>А2390</t>
  </si>
  <si>
    <t>Сельцовский городской округ</t>
  </si>
  <si>
    <t>Строительство спортзала размерами 12х24м, пристроенного к зданию МОУ СОШ №5 г. Сельцо по адресу: Брянская область, г. Сельцо, ул. Школьная, д. 25</t>
  </si>
  <si>
    <t>22</t>
  </si>
  <si>
    <t>Мглинский муниципальный район</t>
  </si>
  <si>
    <t>Строительство столовой МБОУ "Мглинская СОШ № 1" по адресу: площадь Советская г. Мглина Брянской области</t>
  </si>
  <si>
    <t>150</t>
  </si>
  <si>
    <t>Суражский муниципальный район</t>
  </si>
  <si>
    <t>Пристройка к МБОУ СОШ №1 г. Суража Брянской области</t>
  </si>
  <si>
    <t>324</t>
  </si>
  <si>
    <t>Стародубский муниципальный округ</t>
  </si>
  <si>
    <t>Спортивно-оздоровительный комплекс в г. Стародубе Брянской области</t>
  </si>
  <si>
    <t>Государственное бюджетное учреждение здравоохранения "Фокинская городская больница имени В.И. Гедройц"</t>
  </si>
  <si>
    <t xml:space="preserve">Жилое помещение (квартира 2-комн.)  
г. Фокино                                     </t>
  </si>
  <si>
    <t>816</t>
  </si>
  <si>
    <t>Другие вопросы в области образования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</si>
  <si>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</si>
  <si>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</si>
  <si>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Департамент образования и науки Брянской области</t>
  </si>
  <si>
    <t>Региональный проект "Семейные ценности и инфраструктура культуры" (Брянская область)</t>
  </si>
  <si>
    <t>Я5</t>
  </si>
  <si>
    <t>Государственная поддержка отрасли культуры (Строительство зданий муниципальных учреждений дополнительного образования сферы культуры)</t>
  </si>
  <si>
    <t>18520</t>
  </si>
  <si>
    <t>Строительство (реконструкция) аэропортовой инфраструктуры</t>
  </si>
  <si>
    <t>Региональный проект "Модернизация коммунальной инфраструктуры (Брянская область)"</t>
  </si>
  <si>
    <t>И3</t>
  </si>
  <si>
    <t>Модернизация коммунальной инфраструктуры</t>
  </si>
  <si>
    <t>51540</t>
  </si>
  <si>
    <t>Реконструкция сетей холодного водоснабжения, ул. Сельская, г. Жуковка</t>
  </si>
  <si>
    <t>Строительство теплотрассы отопления и ГВС по ул. Футбольная г. Жуковка Жуковского муниципального округа Брянской области</t>
  </si>
  <si>
    <t>Строительство водозаборного сооружения в г. Севске (в районе маслозавода) Севского района Брянской области</t>
  </si>
  <si>
    <t>Строительство системы водоснабжения по ул. Заводской, ул. Парковой, ул. 2 Парковой, пер. Ущерпскому г. Клинцы Брянской области</t>
  </si>
  <si>
    <t>Региональный проект "Жилье (Брянская область)"</t>
  </si>
  <si>
    <t>И2</t>
  </si>
  <si>
    <t>Дошкольное образование</t>
  </si>
  <si>
    <t>Реализация проектов комплексного развития территорий</t>
  </si>
  <si>
    <t>53180</t>
  </si>
  <si>
    <t>Строительство детского сада в пос. Свень, ул. Соборная, Брянский район Брянской области</t>
  </si>
  <si>
    <t>Детский сад по ул. Бурова г. Брянска</t>
  </si>
  <si>
    <t>60</t>
  </si>
  <si>
    <t>3137</t>
  </si>
  <si>
    <t>2288</t>
  </si>
  <si>
    <t>471</t>
  </si>
  <si>
    <t>Государственный заказчик: 
государственное автономное учреждение "Брянский областной центр оздоровления "Деснянка"</t>
  </si>
  <si>
    <t>340</t>
  </si>
  <si>
    <t>Севское городское поселение Севского муниципального района</t>
  </si>
  <si>
    <t>Строительство БМК и инженерных сетей для ГАУ "Брянский областной центр оздоровления "Деснянка" в г.Жуковка Брянской области</t>
  </si>
  <si>
    <t>Поликлиника ГАУЗ "Брянская городская поликлиника № 4" на 800 посещений в смену в Советском районе г. Брянска</t>
  </si>
  <si>
    <t>55190</t>
  </si>
  <si>
    <t>Охрана окружающей среды, воспроизводство и использование природных ресурсов Брянской области</t>
  </si>
  <si>
    <t>Региональный проект "Создание объектов инфраструктуры для организации системы обращения с твердыми коммунальными отходами"</t>
  </si>
  <si>
    <t>Департамент природных ресурсов и экологии Брянской области</t>
  </si>
  <si>
    <t>808</t>
  </si>
  <si>
    <t>Охрана окружающей среды</t>
  </si>
  <si>
    <t>Другие вопросы в области охраны окружающей среды</t>
  </si>
  <si>
    <t>Создание объектов инфраструктуры для организации системы обращения с твердыми коммунальными отходами</t>
  </si>
  <si>
    <t>Строительство 2-ой очереди полигона ТКО с площадкой компостирования отходов в п. Большое Полпино г. Брянска</t>
  </si>
  <si>
    <t>Тысяч тонн/в год</t>
  </si>
  <si>
    <t>Амбулаторная помощь</t>
  </si>
  <si>
    <t>Областной центр лыжного спорта в г. Брянске</t>
  </si>
  <si>
    <t>110</t>
  </si>
  <si>
    <t>Водозаборное сооружение на территории технологического комплекса "Деповский" по адресу: г. Брянск, Володарский район, ул. Мичурина</t>
  </si>
  <si>
    <t>120</t>
  </si>
  <si>
    <t>Строительство водозабора в д. Никольская Слобода Жуковского муниципального округа Брянской области</t>
  </si>
  <si>
    <t>342,9</t>
  </si>
  <si>
    <t>Здание для мирового судьи судебного участка № 42 Мглинского судебного района Брянской области</t>
  </si>
  <si>
    <t>Здание для мирового судьи судебного участка № 51 Севского судебного района Брянской области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</si>
  <si>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</si>
  <si>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1И100</t>
  </si>
  <si>
    <t>Фельдшерско-акушерский пункт в микрорайоне Первомайский г. Сельцо Брянской области</t>
  </si>
  <si>
    <t>Строительство здания ГАУК "Брянский областной театр юного зрителя"</t>
  </si>
  <si>
    <t>Пристройка спортивного зала к зданию филиала ГБОУ "Супоневская школа-интернат"</t>
  </si>
  <si>
    <t>Строительство пристройки к зданию МБОУ СОШ № 13 имени Героя Советского Союза И.Б. Катунина г. Брянска</t>
  </si>
  <si>
    <t>1И090</t>
  </si>
  <si>
    <t>Газификация здания отдельного поста государственной противопожарной службы по охране с. Новоселки Брянского района Брянской области</t>
  </si>
  <si>
    <t>Газификация Осколковского фельдшерского пункта Мглинского района Брянской области</t>
  </si>
  <si>
    <t>Газификация Католинского фельдшерского пункта Мглинского района Брянской области</t>
  </si>
  <si>
    <t>Газификация фельдшерско-акушерского пункта н.п. Пруска Климовского района Брянской области</t>
  </si>
  <si>
    <t>Газификация здания отдельного поста государственной противопожарной службы по охране п. Удельные Уты Выгоничского района Брянской области</t>
  </si>
  <si>
    <t>Областной центр лыжного спорта в г. Брянске (2 этап)</t>
  </si>
  <si>
    <t>Региональный проект "Развитие мировой юстиции"</t>
  </si>
  <si>
    <t>Общегосударственные вопросы</t>
  </si>
  <si>
    <t>Судебная система</t>
  </si>
  <si>
    <t>Строительство (реконструкция) объектов мировой юстиции</t>
  </si>
  <si>
    <t>223,93</t>
  </si>
  <si>
    <t>468</t>
  </si>
  <si>
    <t>Региональный проект "Газификация объектов инфраструктуры"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</si>
  <si>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</si>
  <si>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Киловатт</t>
  </si>
  <si>
    <t>24</t>
  </si>
  <si>
    <t>95</t>
  </si>
  <si>
    <t>Реконструкция здания МБУДО "Детская школа искусств № 10" по адресу: г. Брянск, ул. Б. Хмельницкого, д. 79</t>
  </si>
  <si>
    <t>1071</t>
  </si>
  <si>
    <t>5123,9</t>
  </si>
  <si>
    <t>Реконструкция объекта "Технологический комплекс ГКНС Калинина, о/д 20 в Советском районе г. Брянска"</t>
  </si>
  <si>
    <t>70</t>
  </si>
  <si>
    <t>Реконструкция системы водоснабжения в д. Любовшо Красногорского района Брянской области</t>
  </si>
  <si>
    <t>Региональный проект "Строительство и реконструкция объектов очистки сточных вод в населенных пунктах Брянской области"</t>
  </si>
  <si>
    <t>Строительство (реконструкция) объектов очистки сточных вод в населенных пунктах Брянской области</t>
  </si>
  <si>
    <t>1И060</t>
  </si>
  <si>
    <t>Локотское городское поселение Брасовского муниципального района</t>
  </si>
  <si>
    <t>Строительство очистных сооружений пос. Локоть Брасовского района Брянской области</t>
  </si>
  <si>
    <t>0,4</t>
  </si>
  <si>
    <t>Навлинское городское поселение Навлинского муниципального района</t>
  </si>
  <si>
    <t>Строительство очистных сооружений в пос. Навля Навлинского района Брянской области (2 этап)</t>
  </si>
  <si>
    <t>0,6</t>
  </si>
  <si>
    <t>Пристройка универсального спортивного зала к МБОУ "Супоневская СОШ № 1 им. Героя Советского Союза Н.И. Чувина" Брянского района, в н.п. Супонево, Брянского района, Брянской области</t>
  </si>
  <si>
    <t>40,2</t>
  </si>
  <si>
    <t>R1100</t>
  </si>
  <si>
    <t>1974,44</t>
  </si>
  <si>
    <t>А3720</t>
  </si>
  <si>
    <t>55,0</t>
  </si>
  <si>
    <t>39</t>
  </si>
  <si>
    <t>45,2</t>
  </si>
  <si>
    <t>47,6</t>
  </si>
  <si>
    <t>46,3</t>
  </si>
  <si>
    <t>49,6</t>
  </si>
  <si>
    <t>74</t>
  </si>
  <si>
    <t>97510</t>
  </si>
  <si>
    <t>К7510</t>
  </si>
  <si>
    <t>36,3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</si>
  <si>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школы на территории бывшего аэропорта по ул. Амосова в Советском районе г. Брянска), за счет средств казначейского инфраструктурного кредита</t>
  </si>
  <si>
    <t>Создание и (или) модернизация инфраструктуры в сфере культуры муниципальной собственности</t>
  </si>
  <si>
    <t>Государственное бюджетное учреждение здравоохранения "Брянское областное бюро судебно-медицинской экспертизы"</t>
  </si>
  <si>
    <t>Жилое помещение (квартира 1-комн.) г. Брянск</t>
  </si>
  <si>
    <t>Государственное автономное учреждение здравоохранения "Брянская областная больница № 1"</t>
  </si>
  <si>
    <t>Государственное автономное учреждение здравоохранения "Брянская городская больница № 4"</t>
  </si>
  <si>
    <t>34,8</t>
  </si>
  <si>
    <t>38,4</t>
  </si>
  <si>
    <t>41,5</t>
  </si>
  <si>
    <t>35,2</t>
  </si>
  <si>
    <t>52,3</t>
  </si>
  <si>
    <t>Лимит 2025 год</t>
  </si>
  <si>
    <t>Освоено</t>
  </si>
  <si>
    <t>Исполнено</t>
  </si>
  <si>
    <t>Отчет об исполнении перечня объектов бюджетных инвестиций государственной собственности региональной адресной инвестиционной программы за 2 квартал 2025 года</t>
  </si>
  <si>
    <t>Приложение 1</t>
  </si>
  <si>
    <t>Приложение 2</t>
  </si>
  <si>
    <t xml:space="preserve"> Лимит 2025 год</t>
  </si>
  <si>
    <t xml:space="preserve">Приложение 3
</t>
  </si>
  <si>
    <t>Отчет об исполнении перечня объектов бюджетных инвестиций муниципальной собственности региональной адресной инвестиционной программы за 2 квартал 2025 года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</si>
  <si>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2 квартал 2025 года       </t>
  </si>
  <si>
    <t>Приложение 4</t>
  </si>
  <si>
    <t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2 квартал 2025 года</t>
  </si>
  <si>
    <t>Тел. 77-01-70 доб. 254</t>
  </si>
  <si>
    <t>Исп. Бобаков Д.А.</t>
  </si>
  <si>
    <t>% исполнения</t>
  </si>
  <si>
    <t>Врио по руководству департаментом
строительства Брянской области</t>
  </si>
  <si>
    <t>С.И. Соломко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</si>
</sst>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top" wrapText="1"/>
    </xf>
    <xf numFmtId="0" fontId="5" fillId="0" borderId="0">
      <alignment vertical="top" wrapText="1"/>
    </xf>
  </cellStyleXfs>
  <cellXfs count="86">
    <xf numFmtId="0" fontId="0" fillId="0" borderId="0" xfId="0" applyFont="1" applyFill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4" fontId="0" fillId="0" borderId="0" xfId="0" applyNumberFormat="1" applyFont="1" applyFill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" fontId="0" fillId="3" borderId="0" xfId="0" applyNumberFormat="1" applyFont="1" applyFill="1" applyAlignment="1">
      <alignment horizontal="center" vertical="center" wrapText="1"/>
    </xf>
    <xf numFmtId="0" fontId="0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top" wrapText="1"/>
    </xf>
    <xf numFmtId="4" fontId="0" fillId="2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wrapText="1"/>
    </xf>
    <xf numFmtId="0" fontId="5" fillId="3" borderId="0" xfId="0" applyFont="1" applyFill="1" applyAlignment="1">
      <alignment vertical="top" wrapText="1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vertical="top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vertical="top" wrapText="1"/>
    </xf>
    <xf numFmtId="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4" fontId="1" fillId="2" borderId="7" xfId="0" applyNumberFormat="1" applyFont="1" applyFill="1" applyBorder="1" applyAlignment="1">
      <alignment horizontal="right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right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top" wrapText="1"/>
    </xf>
    <xf numFmtId="0" fontId="12" fillId="2" borderId="0" xfId="0" applyFont="1" applyFill="1" applyAlignment="1">
      <alignment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10" fontId="1" fillId="2" borderId="3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right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  <xf numFmtId="0" fontId="1" fillId="2" borderId="8" xfId="0" applyFont="1" applyFill="1" applyBorder="1" applyAlignment="1">
      <alignment horizontal="right" vertical="top" wrapText="1"/>
    </xf>
    <xf numFmtId="4" fontId="1" fillId="2" borderId="0" xfId="0" applyNumberFormat="1" applyFont="1" applyFill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122"/>
  <sheetViews>
    <sheetView tabSelected="1" view="pageBreakPreview" zoomScaleNormal="100" zoomScaleSheetLayoutView="100" workbookViewId="0">
      <selection activeCell="O21" sqref="O21"/>
    </sheetView>
  </sheetViews>
  <sheetFormatPr defaultRowHeight="13.2" x14ac:dyDescent="0.25"/>
  <cols>
    <col min="1" max="1" width="49" style="30" customWidth="1"/>
    <col min="2" max="2" width="5.6640625" style="30" customWidth="1"/>
    <col min="3" max="3" width="8.44140625" style="30" customWidth="1"/>
    <col min="4" max="4" width="6.33203125" style="30" customWidth="1"/>
    <col min="5" max="5" width="7.77734375" style="30" bestFit="1" customWidth="1"/>
    <col min="6" max="7" width="5.33203125" style="30" customWidth="1"/>
    <col min="8" max="8" width="9.109375" style="30" bestFit="1" customWidth="1"/>
    <col min="9" max="9" width="7.109375" style="30" customWidth="1"/>
    <col min="10" max="10" width="14.33203125" style="30" customWidth="1"/>
    <col min="11" max="11" width="12.109375" style="30" customWidth="1"/>
    <col min="12" max="12" width="9.33203125" style="30" customWidth="1"/>
    <col min="13" max="15" width="21.77734375" style="30" bestFit="1" customWidth="1"/>
    <col min="16" max="16" width="21.77734375" style="30" customWidth="1"/>
  </cols>
  <sheetData>
    <row r="1" spans="1:16" ht="15.6" x14ac:dyDescent="0.25">
      <c r="A1" s="35" t="s">
        <v>0</v>
      </c>
      <c r="B1" s="35" t="s">
        <v>0</v>
      </c>
      <c r="C1" s="35" t="s">
        <v>0</v>
      </c>
      <c r="D1" s="35" t="s">
        <v>0</v>
      </c>
      <c r="E1" s="35" t="s">
        <v>0</v>
      </c>
      <c r="F1" s="35" t="s">
        <v>0</v>
      </c>
      <c r="G1" s="57" t="s">
        <v>0</v>
      </c>
      <c r="H1" s="57" t="s">
        <v>0</v>
      </c>
      <c r="I1" s="57" t="s">
        <v>0</v>
      </c>
      <c r="J1" s="36"/>
      <c r="K1" s="36"/>
      <c r="L1" s="36"/>
      <c r="M1" s="36"/>
      <c r="N1" s="83" t="s">
        <v>358</v>
      </c>
      <c r="O1" s="83"/>
      <c r="P1" s="83"/>
    </row>
    <row r="2" spans="1:16" ht="33" customHeight="1" x14ac:dyDescent="0.25">
      <c r="A2" s="82" t="s">
        <v>357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7.399999999999999" customHeight="1" x14ac:dyDescent="0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42.6" customHeight="1" x14ac:dyDescent="0.25">
      <c r="A4" s="1" t="s">
        <v>143</v>
      </c>
      <c r="B4" s="1" t="s">
        <v>2</v>
      </c>
      <c r="C4" s="1" t="s">
        <v>144</v>
      </c>
      <c r="D4" s="1" t="s">
        <v>145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2" t="s">
        <v>8</v>
      </c>
      <c r="K4" s="2" t="s">
        <v>9</v>
      </c>
      <c r="L4" s="15" t="s">
        <v>10</v>
      </c>
      <c r="M4" s="58" t="s">
        <v>354</v>
      </c>
      <c r="N4" s="58" t="s">
        <v>355</v>
      </c>
      <c r="O4" s="60" t="s">
        <v>356</v>
      </c>
      <c r="P4" s="67" t="s">
        <v>368</v>
      </c>
    </row>
    <row r="5" spans="1:16" ht="14.4" customHeight="1" x14ac:dyDescent="0.25">
      <c r="A5" s="25" t="s">
        <v>11</v>
      </c>
      <c r="B5" s="25" t="s">
        <v>12</v>
      </c>
      <c r="C5" s="25" t="s">
        <v>13</v>
      </c>
      <c r="D5" s="25" t="s">
        <v>14</v>
      </c>
      <c r="E5" s="25" t="s">
        <v>15</v>
      </c>
      <c r="F5" s="25" t="s">
        <v>16</v>
      </c>
      <c r="G5" s="25" t="s">
        <v>17</v>
      </c>
      <c r="H5" s="25" t="s">
        <v>18</v>
      </c>
      <c r="I5" s="25" t="s">
        <v>19</v>
      </c>
      <c r="J5" s="25">
        <v>10</v>
      </c>
      <c r="K5" s="25">
        <v>11</v>
      </c>
      <c r="L5" s="25">
        <v>12</v>
      </c>
      <c r="M5" s="59">
        <v>13</v>
      </c>
      <c r="N5" s="59">
        <v>14</v>
      </c>
      <c r="O5" s="61">
        <v>15</v>
      </c>
      <c r="P5" s="68">
        <v>16</v>
      </c>
    </row>
    <row r="6" spans="1:16" ht="15.6" x14ac:dyDescent="0.25">
      <c r="A6" s="21" t="s">
        <v>25</v>
      </c>
      <c r="B6" s="25" t="s">
        <v>0</v>
      </c>
      <c r="C6" s="25" t="s">
        <v>0</v>
      </c>
      <c r="D6" s="25" t="s">
        <v>0</v>
      </c>
      <c r="E6" s="25" t="s">
        <v>0</v>
      </c>
      <c r="F6" s="25" t="s">
        <v>0</v>
      </c>
      <c r="G6" s="25" t="s">
        <v>0</v>
      </c>
      <c r="H6" s="25" t="s">
        <v>0</v>
      </c>
      <c r="I6" s="25" t="s">
        <v>0</v>
      </c>
      <c r="J6" s="25" t="s">
        <v>0</v>
      </c>
      <c r="K6" s="25" t="s">
        <v>0</v>
      </c>
      <c r="L6" s="25" t="s">
        <v>0</v>
      </c>
      <c r="M6" s="23">
        <f>M7+M17+M29+M44+M60+M80+M93+M103</f>
        <v>1712724140.6300001</v>
      </c>
      <c r="N6" s="23">
        <f>N7+N17+N29+N44+N60+N80+N93+N103</f>
        <v>151831057.00999999</v>
      </c>
      <c r="O6" s="62">
        <f>O7+O17+O29+O44+O60+O80+O93+O103</f>
        <v>215340104.79999998</v>
      </c>
      <c r="P6" s="69">
        <f>O6/M6</f>
        <v>0.12572959047613488</v>
      </c>
    </row>
    <row r="7" spans="1:16" s="20" customFormat="1" ht="124.8" x14ac:dyDescent="0.25">
      <c r="A7" s="21" t="s">
        <v>289</v>
      </c>
      <c r="B7" s="22" t="s">
        <v>52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3">
        <f t="shared" ref="M7:O13" si="0">M8</f>
        <v>50780000</v>
      </c>
      <c r="N7" s="23">
        <f t="shared" si="0"/>
        <v>0</v>
      </c>
      <c r="O7" s="62">
        <f t="shared" si="0"/>
        <v>0</v>
      </c>
      <c r="P7" s="69">
        <f t="shared" ref="P7:P66" si="1">O7/M7</f>
        <v>0</v>
      </c>
    </row>
    <row r="8" spans="1:16" s="20" customFormat="1" ht="31.2" x14ac:dyDescent="0.25">
      <c r="A8" s="21" t="s">
        <v>302</v>
      </c>
      <c r="B8" s="22" t="s">
        <v>52</v>
      </c>
      <c r="C8" s="22" t="s">
        <v>12</v>
      </c>
      <c r="D8" s="22" t="s">
        <v>52</v>
      </c>
      <c r="E8" s="22"/>
      <c r="F8" s="22"/>
      <c r="G8" s="22"/>
      <c r="H8" s="22"/>
      <c r="I8" s="22"/>
      <c r="J8" s="22"/>
      <c r="K8" s="22"/>
      <c r="L8" s="22"/>
      <c r="M8" s="23">
        <f t="shared" si="0"/>
        <v>50780000</v>
      </c>
      <c r="N8" s="23">
        <f t="shared" si="0"/>
        <v>0</v>
      </c>
      <c r="O8" s="62">
        <f t="shared" si="0"/>
        <v>0</v>
      </c>
      <c r="P8" s="69">
        <f t="shared" si="1"/>
        <v>0</v>
      </c>
    </row>
    <row r="9" spans="1:16" s="20" customFormat="1" ht="31.2" x14ac:dyDescent="0.25">
      <c r="A9" s="21" t="s">
        <v>147</v>
      </c>
      <c r="B9" s="22" t="s">
        <v>52</v>
      </c>
      <c r="C9" s="22" t="s">
        <v>12</v>
      </c>
      <c r="D9" s="22" t="s">
        <v>52</v>
      </c>
      <c r="E9" s="22" t="s">
        <v>42</v>
      </c>
      <c r="F9" s="22"/>
      <c r="G9" s="22"/>
      <c r="H9" s="22"/>
      <c r="I9" s="22"/>
      <c r="J9" s="22"/>
      <c r="K9" s="22"/>
      <c r="L9" s="22"/>
      <c r="M9" s="23">
        <f t="shared" si="0"/>
        <v>50780000</v>
      </c>
      <c r="N9" s="23">
        <f t="shared" si="0"/>
        <v>0</v>
      </c>
      <c r="O9" s="62">
        <f t="shared" si="0"/>
        <v>0</v>
      </c>
      <c r="P9" s="69">
        <f t="shared" si="1"/>
        <v>0</v>
      </c>
    </row>
    <row r="10" spans="1:16" s="20" customFormat="1" ht="62.4" x14ac:dyDescent="0.25">
      <c r="A10" s="21" t="s">
        <v>149</v>
      </c>
      <c r="B10" s="22" t="s">
        <v>52</v>
      </c>
      <c r="C10" s="22" t="s">
        <v>12</v>
      </c>
      <c r="D10" s="22" t="s">
        <v>52</v>
      </c>
      <c r="E10" s="22" t="s">
        <v>42</v>
      </c>
      <c r="F10" s="22"/>
      <c r="G10" s="22"/>
      <c r="H10" s="22"/>
      <c r="I10" s="22"/>
      <c r="J10" s="22"/>
      <c r="K10" s="22"/>
      <c r="L10" s="22"/>
      <c r="M10" s="23">
        <f t="shared" si="0"/>
        <v>50780000</v>
      </c>
      <c r="N10" s="23">
        <f t="shared" si="0"/>
        <v>0</v>
      </c>
      <c r="O10" s="62">
        <f t="shared" si="0"/>
        <v>0</v>
      </c>
      <c r="P10" s="69">
        <f t="shared" si="1"/>
        <v>0</v>
      </c>
    </row>
    <row r="11" spans="1:16" s="20" customFormat="1" ht="15.6" x14ac:dyDescent="0.25">
      <c r="A11" s="21" t="s">
        <v>303</v>
      </c>
      <c r="B11" s="22" t="s">
        <v>52</v>
      </c>
      <c r="C11" s="22" t="s">
        <v>12</v>
      </c>
      <c r="D11" s="22" t="s">
        <v>52</v>
      </c>
      <c r="E11" s="22" t="s">
        <v>42</v>
      </c>
      <c r="F11" s="22" t="s">
        <v>29</v>
      </c>
      <c r="G11" s="22"/>
      <c r="H11" s="22"/>
      <c r="I11" s="22"/>
      <c r="J11" s="22"/>
      <c r="K11" s="22"/>
      <c r="L11" s="22"/>
      <c r="M11" s="23">
        <f t="shared" si="0"/>
        <v>50780000</v>
      </c>
      <c r="N11" s="23">
        <f t="shared" si="0"/>
        <v>0</v>
      </c>
      <c r="O11" s="62">
        <f t="shared" si="0"/>
        <v>0</v>
      </c>
      <c r="P11" s="69">
        <f t="shared" si="1"/>
        <v>0</v>
      </c>
    </row>
    <row r="12" spans="1:16" s="20" customFormat="1" ht="15.6" x14ac:dyDescent="0.25">
      <c r="A12" s="21" t="s">
        <v>304</v>
      </c>
      <c r="B12" s="22" t="s">
        <v>52</v>
      </c>
      <c r="C12" s="22" t="s">
        <v>12</v>
      </c>
      <c r="D12" s="22" t="s">
        <v>52</v>
      </c>
      <c r="E12" s="22" t="s">
        <v>42</v>
      </c>
      <c r="F12" s="22" t="s">
        <v>29</v>
      </c>
      <c r="G12" s="22" t="s">
        <v>56</v>
      </c>
      <c r="H12" s="22"/>
      <c r="I12" s="22"/>
      <c r="J12" s="22"/>
      <c r="K12" s="22"/>
      <c r="L12" s="22"/>
      <c r="M12" s="23">
        <f t="shared" si="0"/>
        <v>50780000</v>
      </c>
      <c r="N12" s="23">
        <f t="shared" si="0"/>
        <v>0</v>
      </c>
      <c r="O12" s="62">
        <f t="shared" si="0"/>
        <v>0</v>
      </c>
      <c r="P12" s="69">
        <f t="shared" si="1"/>
        <v>0</v>
      </c>
    </row>
    <row r="13" spans="1:16" s="20" customFormat="1" ht="31.2" x14ac:dyDescent="0.25">
      <c r="A13" s="21" t="s">
        <v>305</v>
      </c>
      <c r="B13" s="22" t="s">
        <v>52</v>
      </c>
      <c r="C13" s="22" t="s">
        <v>12</v>
      </c>
      <c r="D13" s="22" t="s">
        <v>52</v>
      </c>
      <c r="E13" s="22" t="s">
        <v>42</v>
      </c>
      <c r="F13" s="22" t="s">
        <v>29</v>
      </c>
      <c r="G13" s="22" t="s">
        <v>56</v>
      </c>
      <c r="H13" s="22" t="s">
        <v>290</v>
      </c>
      <c r="I13" s="22"/>
      <c r="J13" s="22"/>
      <c r="K13" s="22"/>
      <c r="L13" s="22"/>
      <c r="M13" s="23">
        <f t="shared" si="0"/>
        <v>50780000</v>
      </c>
      <c r="N13" s="23">
        <f t="shared" si="0"/>
        <v>0</v>
      </c>
      <c r="O13" s="62">
        <f t="shared" si="0"/>
        <v>0</v>
      </c>
      <c r="P13" s="69">
        <f t="shared" si="1"/>
        <v>0</v>
      </c>
    </row>
    <row r="14" spans="1:16" s="20" customFormat="1" ht="46.8" x14ac:dyDescent="0.25">
      <c r="A14" s="21" t="s">
        <v>47</v>
      </c>
      <c r="B14" s="22" t="s">
        <v>52</v>
      </c>
      <c r="C14" s="22" t="s">
        <v>12</v>
      </c>
      <c r="D14" s="22" t="s">
        <v>52</v>
      </c>
      <c r="E14" s="22" t="s">
        <v>42</v>
      </c>
      <c r="F14" s="22" t="s">
        <v>29</v>
      </c>
      <c r="G14" s="22" t="s">
        <v>56</v>
      </c>
      <c r="H14" s="22" t="s">
        <v>290</v>
      </c>
      <c r="I14" s="22" t="s">
        <v>48</v>
      </c>
      <c r="J14" s="22"/>
      <c r="K14" s="22"/>
      <c r="L14" s="22"/>
      <c r="M14" s="23">
        <f>M15+M16</f>
        <v>50780000</v>
      </c>
      <c r="N14" s="23">
        <f t="shared" ref="N14:O14" si="2">N15+N16</f>
        <v>0</v>
      </c>
      <c r="O14" s="62">
        <f t="shared" si="2"/>
        <v>0</v>
      </c>
      <c r="P14" s="69">
        <f t="shared" si="1"/>
        <v>0</v>
      </c>
    </row>
    <row r="15" spans="1:16" s="43" customFormat="1" ht="46.8" x14ac:dyDescent="0.25">
      <c r="A15" s="24" t="s">
        <v>287</v>
      </c>
      <c r="B15" s="25" t="s">
        <v>52</v>
      </c>
      <c r="C15" s="25" t="s">
        <v>12</v>
      </c>
      <c r="D15" s="25" t="s">
        <v>52</v>
      </c>
      <c r="E15" s="25" t="s">
        <v>42</v>
      </c>
      <c r="F15" s="25" t="s">
        <v>29</v>
      </c>
      <c r="G15" s="25" t="s">
        <v>56</v>
      </c>
      <c r="H15" s="25" t="s">
        <v>290</v>
      </c>
      <c r="I15" s="25" t="s">
        <v>48</v>
      </c>
      <c r="J15" s="47" t="s">
        <v>179</v>
      </c>
      <c r="K15" s="25" t="s">
        <v>306</v>
      </c>
      <c r="L15" s="25" t="s">
        <v>79</v>
      </c>
      <c r="M15" s="26">
        <v>50280000</v>
      </c>
      <c r="N15" s="63">
        <v>0</v>
      </c>
      <c r="O15" s="63">
        <v>0</v>
      </c>
      <c r="P15" s="69">
        <f t="shared" si="1"/>
        <v>0</v>
      </c>
    </row>
    <row r="16" spans="1:16" s="19" customFormat="1" ht="31.2" x14ac:dyDescent="0.25">
      <c r="A16" s="24" t="s">
        <v>288</v>
      </c>
      <c r="B16" s="25" t="s">
        <v>52</v>
      </c>
      <c r="C16" s="25" t="s">
        <v>12</v>
      </c>
      <c r="D16" s="25" t="s">
        <v>52</v>
      </c>
      <c r="E16" s="25" t="s">
        <v>42</v>
      </c>
      <c r="F16" s="25" t="s">
        <v>29</v>
      </c>
      <c r="G16" s="25" t="s">
        <v>56</v>
      </c>
      <c r="H16" s="25" t="s">
        <v>290</v>
      </c>
      <c r="I16" s="25" t="s">
        <v>48</v>
      </c>
      <c r="J16" s="47" t="s">
        <v>179</v>
      </c>
      <c r="K16" s="25" t="s">
        <v>306</v>
      </c>
      <c r="L16" s="25" t="s">
        <v>76</v>
      </c>
      <c r="M16" s="26">
        <v>500000</v>
      </c>
      <c r="N16" s="63">
        <v>0</v>
      </c>
      <c r="O16" s="63">
        <v>0</v>
      </c>
      <c r="P16" s="69">
        <f t="shared" si="1"/>
        <v>0</v>
      </c>
    </row>
    <row r="17" spans="1:16" ht="31.2" x14ac:dyDescent="0.25">
      <c r="A17" s="21" t="s">
        <v>39</v>
      </c>
      <c r="B17" s="22" t="s">
        <v>40</v>
      </c>
      <c r="C17" s="22" t="s">
        <v>0</v>
      </c>
      <c r="D17" s="22" t="s">
        <v>0</v>
      </c>
      <c r="E17" s="22" t="s">
        <v>0</v>
      </c>
      <c r="F17" s="22" t="s">
        <v>0</v>
      </c>
      <c r="G17" s="22" t="s">
        <v>0</v>
      </c>
      <c r="H17" s="28" t="s">
        <v>0</v>
      </c>
      <c r="I17" s="28" t="s">
        <v>0</v>
      </c>
      <c r="J17" s="28" t="s">
        <v>0</v>
      </c>
      <c r="K17" s="28" t="s">
        <v>0</v>
      </c>
      <c r="L17" s="28" t="s">
        <v>0</v>
      </c>
      <c r="M17" s="23">
        <f t="shared" ref="M17:O27" si="3">M18</f>
        <v>137259786.22</v>
      </c>
      <c r="N17" s="23">
        <f t="shared" si="3"/>
        <v>47806833.960000001</v>
      </c>
      <c r="O17" s="62">
        <f t="shared" si="3"/>
        <v>78674868.099999994</v>
      </c>
      <c r="P17" s="69">
        <f t="shared" si="1"/>
        <v>0.57318221357200649</v>
      </c>
    </row>
    <row r="18" spans="1:16" ht="46.8" x14ac:dyDescent="0.25">
      <c r="A18" s="21" t="s">
        <v>41</v>
      </c>
      <c r="B18" s="22" t="s">
        <v>40</v>
      </c>
      <c r="C18" s="22">
        <v>2</v>
      </c>
      <c r="D18" s="22" t="s">
        <v>33</v>
      </c>
      <c r="E18" s="22" t="s">
        <v>0</v>
      </c>
      <c r="F18" s="22" t="s">
        <v>0</v>
      </c>
      <c r="G18" s="22" t="s">
        <v>0</v>
      </c>
      <c r="H18" s="28" t="s">
        <v>0</v>
      </c>
      <c r="I18" s="28" t="s">
        <v>0</v>
      </c>
      <c r="J18" s="28" t="s">
        <v>0</v>
      </c>
      <c r="K18" s="28" t="s">
        <v>0</v>
      </c>
      <c r="L18" s="28" t="s">
        <v>0</v>
      </c>
      <c r="M18" s="23">
        <f t="shared" si="3"/>
        <v>137259786.22</v>
      </c>
      <c r="N18" s="23">
        <f t="shared" si="3"/>
        <v>47806833.960000001</v>
      </c>
      <c r="O18" s="62">
        <f t="shared" si="3"/>
        <v>78674868.099999994</v>
      </c>
      <c r="P18" s="69">
        <f t="shared" si="1"/>
        <v>0.57318221357200649</v>
      </c>
    </row>
    <row r="19" spans="1:16" ht="31.2" x14ac:dyDescent="0.25">
      <c r="A19" s="21" t="s">
        <v>147</v>
      </c>
      <c r="B19" s="22" t="s">
        <v>40</v>
      </c>
      <c r="C19" s="22">
        <v>2</v>
      </c>
      <c r="D19" s="22" t="s">
        <v>33</v>
      </c>
      <c r="E19" s="22" t="s">
        <v>42</v>
      </c>
      <c r="F19" s="22" t="s">
        <v>0</v>
      </c>
      <c r="G19" s="22" t="s">
        <v>0</v>
      </c>
      <c r="H19" s="28" t="s">
        <v>0</v>
      </c>
      <c r="I19" s="28" t="s">
        <v>0</v>
      </c>
      <c r="J19" s="28" t="s">
        <v>0</v>
      </c>
      <c r="K19" s="28" t="s">
        <v>0</v>
      </c>
      <c r="L19" s="28" t="s">
        <v>0</v>
      </c>
      <c r="M19" s="23">
        <f t="shared" si="3"/>
        <v>137259786.22</v>
      </c>
      <c r="N19" s="23">
        <f t="shared" si="3"/>
        <v>47806833.960000001</v>
      </c>
      <c r="O19" s="62">
        <f t="shared" si="3"/>
        <v>78674868.099999994</v>
      </c>
      <c r="P19" s="69">
        <f t="shared" si="1"/>
        <v>0.57318221357200649</v>
      </c>
    </row>
    <row r="20" spans="1:16" ht="46.8" x14ac:dyDescent="0.25">
      <c r="A20" s="21" t="s">
        <v>148</v>
      </c>
      <c r="B20" s="22" t="s">
        <v>40</v>
      </c>
      <c r="C20" s="22">
        <v>2</v>
      </c>
      <c r="D20" s="22" t="s">
        <v>33</v>
      </c>
      <c r="E20" s="22" t="s">
        <v>42</v>
      </c>
      <c r="F20" s="22"/>
      <c r="G20" s="22"/>
      <c r="H20" s="28"/>
      <c r="I20" s="28"/>
      <c r="J20" s="28"/>
      <c r="K20" s="28"/>
      <c r="L20" s="28"/>
      <c r="M20" s="23">
        <f t="shared" si="3"/>
        <v>137259786.22</v>
      </c>
      <c r="N20" s="23">
        <f t="shared" si="3"/>
        <v>47806833.960000001</v>
      </c>
      <c r="O20" s="62">
        <f>O21+O26</f>
        <v>78674868.099999994</v>
      </c>
      <c r="P20" s="69">
        <f t="shared" si="1"/>
        <v>0.57318221357200649</v>
      </c>
    </row>
    <row r="21" spans="1:16" ht="15.6" x14ac:dyDescent="0.25">
      <c r="A21" s="31" t="s">
        <v>32</v>
      </c>
      <c r="B21" s="22" t="s">
        <v>40</v>
      </c>
      <c r="C21" s="22">
        <v>2</v>
      </c>
      <c r="D21" s="22" t="s">
        <v>33</v>
      </c>
      <c r="E21" s="22" t="s">
        <v>42</v>
      </c>
      <c r="F21" s="22" t="s">
        <v>33</v>
      </c>
      <c r="G21" s="22" t="s">
        <v>0</v>
      </c>
      <c r="H21" s="22" t="s">
        <v>0</v>
      </c>
      <c r="I21" s="22" t="s">
        <v>0</v>
      </c>
      <c r="J21" s="22" t="s">
        <v>0</v>
      </c>
      <c r="K21" s="22" t="s">
        <v>0</v>
      </c>
      <c r="L21" s="22" t="s">
        <v>0</v>
      </c>
      <c r="M21" s="23">
        <f t="shared" si="3"/>
        <v>137259786.22</v>
      </c>
      <c r="N21" s="23">
        <f t="shared" si="3"/>
        <v>47806833.960000001</v>
      </c>
      <c r="O21" s="62">
        <f t="shared" si="3"/>
        <v>66794172.699999996</v>
      </c>
      <c r="P21" s="69">
        <f t="shared" si="1"/>
        <v>0.48662594150439875</v>
      </c>
    </row>
    <row r="22" spans="1:16" ht="15.6" x14ac:dyDescent="0.25">
      <c r="A22" s="31" t="s">
        <v>43</v>
      </c>
      <c r="B22" s="22" t="s">
        <v>40</v>
      </c>
      <c r="C22" s="22">
        <v>2</v>
      </c>
      <c r="D22" s="22" t="s">
        <v>33</v>
      </c>
      <c r="E22" s="22" t="s">
        <v>42</v>
      </c>
      <c r="F22" s="22" t="s">
        <v>33</v>
      </c>
      <c r="G22" s="22" t="s">
        <v>44</v>
      </c>
      <c r="H22" s="22" t="s">
        <v>0</v>
      </c>
      <c r="I22" s="22" t="s">
        <v>0</v>
      </c>
      <c r="J22" s="22" t="s">
        <v>0</v>
      </c>
      <c r="K22" s="22" t="s">
        <v>0</v>
      </c>
      <c r="L22" s="22" t="s">
        <v>0</v>
      </c>
      <c r="M22" s="23">
        <f>M23+M26</f>
        <v>137259786.22</v>
      </c>
      <c r="N22" s="23">
        <f t="shared" si="3"/>
        <v>47806833.960000001</v>
      </c>
      <c r="O22" s="62">
        <f t="shared" si="3"/>
        <v>66794172.699999996</v>
      </c>
      <c r="P22" s="69">
        <f t="shared" si="1"/>
        <v>0.48662594150439875</v>
      </c>
    </row>
    <row r="23" spans="1:16" ht="31.2" x14ac:dyDescent="0.25">
      <c r="A23" s="21" t="s">
        <v>45</v>
      </c>
      <c r="B23" s="22" t="s">
        <v>40</v>
      </c>
      <c r="C23" s="22">
        <v>2</v>
      </c>
      <c r="D23" s="22" t="s">
        <v>33</v>
      </c>
      <c r="E23" s="22" t="s">
        <v>42</v>
      </c>
      <c r="F23" s="22" t="s">
        <v>33</v>
      </c>
      <c r="G23" s="22" t="s">
        <v>44</v>
      </c>
      <c r="H23" s="22" t="s">
        <v>46</v>
      </c>
      <c r="I23" s="28" t="s">
        <v>0</v>
      </c>
      <c r="J23" s="28" t="s">
        <v>0</v>
      </c>
      <c r="K23" s="28" t="s">
        <v>0</v>
      </c>
      <c r="L23" s="28" t="s">
        <v>0</v>
      </c>
      <c r="M23" s="23">
        <f t="shared" si="3"/>
        <v>124838989.90000001</v>
      </c>
      <c r="N23" s="23">
        <f t="shared" si="3"/>
        <v>47806833.960000001</v>
      </c>
      <c r="O23" s="62">
        <f t="shared" si="3"/>
        <v>66794172.699999996</v>
      </c>
      <c r="P23" s="69">
        <f t="shared" si="1"/>
        <v>0.53504255964826575</v>
      </c>
    </row>
    <row r="24" spans="1:16" ht="46.8" x14ac:dyDescent="0.25">
      <c r="A24" s="21" t="s">
        <v>47</v>
      </c>
      <c r="B24" s="22" t="s">
        <v>40</v>
      </c>
      <c r="C24" s="22">
        <v>2</v>
      </c>
      <c r="D24" s="22" t="s">
        <v>33</v>
      </c>
      <c r="E24" s="22" t="s">
        <v>42</v>
      </c>
      <c r="F24" s="22" t="s">
        <v>33</v>
      </c>
      <c r="G24" s="22" t="s">
        <v>44</v>
      </c>
      <c r="H24" s="22" t="s">
        <v>46</v>
      </c>
      <c r="I24" s="22" t="s">
        <v>48</v>
      </c>
      <c r="J24" s="22" t="s">
        <v>0</v>
      </c>
      <c r="K24" s="22" t="s">
        <v>0</v>
      </c>
      <c r="L24" s="22" t="s">
        <v>0</v>
      </c>
      <c r="M24" s="23">
        <f>M25</f>
        <v>124838989.90000001</v>
      </c>
      <c r="N24" s="23">
        <f t="shared" si="3"/>
        <v>47806833.960000001</v>
      </c>
      <c r="O24" s="62">
        <f t="shared" si="3"/>
        <v>66794172.699999996</v>
      </c>
      <c r="P24" s="69">
        <f t="shared" si="1"/>
        <v>0.53504255964826575</v>
      </c>
    </row>
    <row r="25" spans="1:16" ht="62.4" x14ac:dyDescent="0.25">
      <c r="A25" s="24" t="s">
        <v>49</v>
      </c>
      <c r="B25" s="25" t="s">
        <v>40</v>
      </c>
      <c r="C25" s="25">
        <v>2</v>
      </c>
      <c r="D25" s="25" t="s">
        <v>33</v>
      </c>
      <c r="E25" s="25" t="s">
        <v>42</v>
      </c>
      <c r="F25" s="25" t="s">
        <v>33</v>
      </c>
      <c r="G25" s="25" t="s">
        <v>44</v>
      </c>
      <c r="H25" s="25" t="s">
        <v>46</v>
      </c>
      <c r="I25" s="25" t="s">
        <v>48</v>
      </c>
      <c r="J25" s="11" t="s">
        <v>156</v>
      </c>
      <c r="K25" s="11">
        <v>3.1</v>
      </c>
      <c r="L25" s="11">
        <v>2025</v>
      </c>
      <c r="M25" s="26">
        <f>124838989.9</f>
        <v>124838989.90000001</v>
      </c>
      <c r="N25" s="63">
        <v>47806833.960000001</v>
      </c>
      <c r="O25" s="63">
        <v>66794172.699999996</v>
      </c>
      <c r="P25" s="69">
        <f t="shared" si="1"/>
        <v>0.53504255964826575</v>
      </c>
    </row>
    <row r="26" spans="1:16" s="19" customFormat="1" ht="31.2" x14ac:dyDescent="0.25">
      <c r="A26" s="21" t="s">
        <v>45</v>
      </c>
      <c r="B26" s="22" t="s">
        <v>40</v>
      </c>
      <c r="C26" s="22">
        <v>2</v>
      </c>
      <c r="D26" s="22" t="s">
        <v>33</v>
      </c>
      <c r="E26" s="22" t="s">
        <v>42</v>
      </c>
      <c r="F26" s="22" t="s">
        <v>33</v>
      </c>
      <c r="G26" s="22" t="s">
        <v>44</v>
      </c>
      <c r="H26" s="22" t="s">
        <v>332</v>
      </c>
      <c r="I26" s="28" t="s">
        <v>0</v>
      </c>
      <c r="J26" s="28" t="s">
        <v>0</v>
      </c>
      <c r="K26" s="28" t="s">
        <v>0</v>
      </c>
      <c r="L26" s="28" t="s">
        <v>0</v>
      </c>
      <c r="M26" s="23">
        <f t="shared" ref="M26" si="4">M27</f>
        <v>12420796.32</v>
      </c>
      <c r="N26" s="23">
        <f t="shared" si="3"/>
        <v>11880695.4</v>
      </c>
      <c r="O26" s="62">
        <f t="shared" si="3"/>
        <v>11880695.4</v>
      </c>
      <c r="P26" s="69">
        <f t="shared" si="1"/>
        <v>0.95651640151844952</v>
      </c>
    </row>
    <row r="27" spans="1:16" s="19" customFormat="1" ht="46.8" x14ac:dyDescent="0.25">
      <c r="A27" s="21" t="s">
        <v>47</v>
      </c>
      <c r="B27" s="22" t="s">
        <v>40</v>
      </c>
      <c r="C27" s="22">
        <v>2</v>
      </c>
      <c r="D27" s="22" t="s">
        <v>33</v>
      </c>
      <c r="E27" s="22" t="s">
        <v>42</v>
      </c>
      <c r="F27" s="22" t="s">
        <v>33</v>
      </c>
      <c r="G27" s="22" t="s">
        <v>44</v>
      </c>
      <c r="H27" s="22" t="s">
        <v>332</v>
      </c>
      <c r="I27" s="22" t="s">
        <v>48</v>
      </c>
      <c r="J27" s="22" t="s">
        <v>0</v>
      </c>
      <c r="K27" s="22" t="s">
        <v>0</v>
      </c>
      <c r="L27" s="22" t="s">
        <v>0</v>
      </c>
      <c r="M27" s="23">
        <f>M28</f>
        <v>12420796.32</v>
      </c>
      <c r="N27" s="23">
        <f t="shared" si="3"/>
        <v>11880695.4</v>
      </c>
      <c r="O27" s="62">
        <f t="shared" si="3"/>
        <v>11880695.4</v>
      </c>
      <c r="P27" s="69">
        <f t="shared" si="1"/>
        <v>0.95651640151844952</v>
      </c>
    </row>
    <row r="28" spans="1:16" s="19" customFormat="1" ht="62.4" x14ac:dyDescent="0.25">
      <c r="A28" s="24" t="s">
        <v>49</v>
      </c>
      <c r="B28" s="25" t="s">
        <v>40</v>
      </c>
      <c r="C28" s="25">
        <v>2</v>
      </c>
      <c r="D28" s="25" t="s">
        <v>33</v>
      </c>
      <c r="E28" s="25" t="s">
        <v>42</v>
      </c>
      <c r="F28" s="25" t="s">
        <v>33</v>
      </c>
      <c r="G28" s="25" t="s">
        <v>44</v>
      </c>
      <c r="H28" s="25" t="s">
        <v>332</v>
      </c>
      <c r="I28" s="25" t="s">
        <v>48</v>
      </c>
      <c r="J28" s="11" t="s">
        <v>156</v>
      </c>
      <c r="K28" s="11">
        <v>3.1</v>
      </c>
      <c r="L28" s="11">
        <v>2025</v>
      </c>
      <c r="M28" s="26">
        <f>12159862.32+260934</f>
        <v>12420796.32</v>
      </c>
      <c r="N28" s="63">
        <v>11880695.4</v>
      </c>
      <c r="O28" s="63">
        <v>11880695.4</v>
      </c>
      <c r="P28" s="69">
        <f t="shared" si="1"/>
        <v>0.95651640151844952</v>
      </c>
    </row>
    <row r="29" spans="1:16" ht="15.6" x14ac:dyDescent="0.25">
      <c r="A29" s="21" t="s">
        <v>60</v>
      </c>
      <c r="B29" s="22" t="s">
        <v>22</v>
      </c>
      <c r="C29" s="22" t="s">
        <v>0</v>
      </c>
      <c r="D29" s="22" t="s">
        <v>0</v>
      </c>
      <c r="E29" s="22" t="s">
        <v>0</v>
      </c>
      <c r="F29" s="22" t="s">
        <v>0</v>
      </c>
      <c r="G29" s="22" t="s">
        <v>0</v>
      </c>
      <c r="H29" s="28" t="s">
        <v>0</v>
      </c>
      <c r="I29" s="28" t="s">
        <v>0</v>
      </c>
      <c r="J29" s="28" t="s">
        <v>0</v>
      </c>
      <c r="K29" s="28" t="s">
        <v>0</v>
      </c>
      <c r="L29" s="28" t="s">
        <v>0</v>
      </c>
      <c r="M29" s="23">
        <f t="shared" ref="M29:O35" si="5">M30</f>
        <v>779480252.24000001</v>
      </c>
      <c r="N29" s="23">
        <f t="shared" si="5"/>
        <v>49116281.119999997</v>
      </c>
      <c r="O29" s="62">
        <f t="shared" si="5"/>
        <v>82260066.920000002</v>
      </c>
      <c r="P29" s="69">
        <f t="shared" si="1"/>
        <v>0.10553194475884212</v>
      </c>
    </row>
    <row r="30" spans="1:16" ht="31.2" x14ac:dyDescent="0.25">
      <c r="A30" s="21" t="s">
        <v>71</v>
      </c>
      <c r="B30" s="22" t="s">
        <v>22</v>
      </c>
      <c r="C30" s="22">
        <v>2</v>
      </c>
      <c r="D30" s="22" t="s">
        <v>52</v>
      </c>
      <c r="E30" s="22" t="s">
        <v>0</v>
      </c>
      <c r="F30" s="22" t="s">
        <v>0</v>
      </c>
      <c r="G30" s="22" t="s">
        <v>0</v>
      </c>
      <c r="H30" s="28" t="s">
        <v>0</v>
      </c>
      <c r="I30" s="28" t="s">
        <v>0</v>
      </c>
      <c r="J30" s="28" t="s">
        <v>0</v>
      </c>
      <c r="K30" s="28" t="s">
        <v>0</v>
      </c>
      <c r="L30" s="28" t="s">
        <v>0</v>
      </c>
      <c r="M30" s="23">
        <f t="shared" si="5"/>
        <v>779480252.24000001</v>
      </c>
      <c r="N30" s="23">
        <f t="shared" si="5"/>
        <v>49116281.119999997</v>
      </c>
      <c r="O30" s="62">
        <f t="shared" si="5"/>
        <v>82260066.920000002</v>
      </c>
      <c r="P30" s="69">
        <f t="shared" si="1"/>
        <v>0.10553194475884212</v>
      </c>
    </row>
    <row r="31" spans="1:16" ht="31.2" x14ac:dyDescent="0.25">
      <c r="A31" s="21" t="s">
        <v>147</v>
      </c>
      <c r="B31" s="22" t="s">
        <v>22</v>
      </c>
      <c r="C31" s="22">
        <v>2</v>
      </c>
      <c r="D31" s="22" t="s">
        <v>52</v>
      </c>
      <c r="E31" s="22" t="s">
        <v>42</v>
      </c>
      <c r="F31" s="22" t="s">
        <v>0</v>
      </c>
      <c r="G31" s="22" t="s">
        <v>0</v>
      </c>
      <c r="H31" s="28" t="s">
        <v>0</v>
      </c>
      <c r="I31" s="28" t="s">
        <v>0</v>
      </c>
      <c r="J31" s="28" t="s">
        <v>0</v>
      </c>
      <c r="K31" s="28" t="s">
        <v>0</v>
      </c>
      <c r="L31" s="28" t="s">
        <v>0</v>
      </c>
      <c r="M31" s="23">
        <f t="shared" si="5"/>
        <v>779480252.24000001</v>
      </c>
      <c r="N31" s="23">
        <f t="shared" si="5"/>
        <v>49116281.119999997</v>
      </c>
      <c r="O31" s="62">
        <f t="shared" si="5"/>
        <v>82260066.920000002</v>
      </c>
      <c r="P31" s="69">
        <f t="shared" si="1"/>
        <v>0.10553194475884212</v>
      </c>
    </row>
    <row r="32" spans="1:16" ht="62.4" x14ac:dyDescent="0.25">
      <c r="A32" s="21" t="s">
        <v>149</v>
      </c>
      <c r="B32" s="22" t="s">
        <v>22</v>
      </c>
      <c r="C32" s="22">
        <v>2</v>
      </c>
      <c r="D32" s="22" t="s">
        <v>52</v>
      </c>
      <c r="E32" s="22" t="s">
        <v>42</v>
      </c>
      <c r="F32" s="22"/>
      <c r="G32" s="22"/>
      <c r="H32" s="28"/>
      <c r="I32" s="28"/>
      <c r="J32" s="28"/>
      <c r="K32" s="28"/>
      <c r="L32" s="28"/>
      <c r="M32" s="23">
        <f t="shared" si="5"/>
        <v>779480252.24000001</v>
      </c>
      <c r="N32" s="23">
        <f t="shared" si="5"/>
        <v>49116281.119999997</v>
      </c>
      <c r="O32" s="62">
        <f t="shared" si="5"/>
        <v>82260066.920000002</v>
      </c>
      <c r="P32" s="69">
        <f t="shared" si="1"/>
        <v>0.10553194475884212</v>
      </c>
    </row>
    <row r="33" spans="1:16" ht="15.6" x14ac:dyDescent="0.25">
      <c r="A33" s="31" t="s">
        <v>63</v>
      </c>
      <c r="B33" s="22" t="s">
        <v>22</v>
      </c>
      <c r="C33" s="22">
        <v>2</v>
      </c>
      <c r="D33" s="22" t="s">
        <v>52</v>
      </c>
      <c r="E33" s="22" t="s">
        <v>42</v>
      </c>
      <c r="F33" s="22" t="s">
        <v>44</v>
      </c>
      <c r="G33" s="22" t="s">
        <v>0</v>
      </c>
      <c r="H33" s="22" t="s">
        <v>0</v>
      </c>
      <c r="I33" s="22" t="s">
        <v>0</v>
      </c>
      <c r="J33" s="22" t="s">
        <v>0</v>
      </c>
      <c r="K33" s="22" t="s">
        <v>0</v>
      </c>
      <c r="L33" s="22" t="s">
        <v>0</v>
      </c>
      <c r="M33" s="23">
        <f>M34+M39</f>
        <v>779480252.24000001</v>
      </c>
      <c r="N33" s="23">
        <f>N34+N39</f>
        <v>49116281.119999997</v>
      </c>
      <c r="O33" s="62">
        <f>O34+O39</f>
        <v>82260066.920000002</v>
      </c>
      <c r="P33" s="69">
        <f t="shared" si="1"/>
        <v>0.10553194475884212</v>
      </c>
    </row>
    <row r="34" spans="1:16" ht="15.6" x14ac:dyDescent="0.25">
      <c r="A34" s="31" t="s">
        <v>72</v>
      </c>
      <c r="B34" s="22" t="s">
        <v>22</v>
      </c>
      <c r="C34" s="22">
        <v>2</v>
      </c>
      <c r="D34" s="22" t="s">
        <v>52</v>
      </c>
      <c r="E34" s="22" t="s">
        <v>42</v>
      </c>
      <c r="F34" s="22" t="s">
        <v>44</v>
      </c>
      <c r="G34" s="22" t="s">
        <v>29</v>
      </c>
      <c r="H34" s="22" t="s">
        <v>0</v>
      </c>
      <c r="I34" s="22" t="s">
        <v>0</v>
      </c>
      <c r="J34" s="22" t="s">
        <v>0</v>
      </c>
      <c r="K34" s="22" t="s">
        <v>0</v>
      </c>
      <c r="L34" s="22" t="s">
        <v>0</v>
      </c>
      <c r="M34" s="23">
        <f>M35</f>
        <v>716648044.77999997</v>
      </c>
      <c r="N34" s="23">
        <f t="shared" ref="N34:O34" si="6">N35</f>
        <v>25472223.489999998</v>
      </c>
      <c r="O34" s="23">
        <f t="shared" si="6"/>
        <v>58616009.289999999</v>
      </c>
      <c r="P34" s="69">
        <f t="shared" si="1"/>
        <v>8.1791905687811126E-2</v>
      </c>
    </row>
    <row r="35" spans="1:16" ht="31.2" x14ac:dyDescent="0.25">
      <c r="A35" s="21" t="s">
        <v>73</v>
      </c>
      <c r="B35" s="22" t="s">
        <v>22</v>
      </c>
      <c r="C35" s="22">
        <v>2</v>
      </c>
      <c r="D35" s="22" t="s">
        <v>52</v>
      </c>
      <c r="E35" s="22" t="s">
        <v>42</v>
      </c>
      <c r="F35" s="22" t="s">
        <v>44</v>
      </c>
      <c r="G35" s="22" t="s">
        <v>29</v>
      </c>
      <c r="H35" s="22" t="s">
        <v>74</v>
      </c>
      <c r="I35" s="28" t="s">
        <v>0</v>
      </c>
      <c r="J35" s="28" t="s">
        <v>0</v>
      </c>
      <c r="K35" s="28" t="s">
        <v>0</v>
      </c>
      <c r="L35" s="28" t="s">
        <v>0</v>
      </c>
      <c r="M35" s="23">
        <f t="shared" si="5"/>
        <v>716648044.77999997</v>
      </c>
      <c r="N35" s="23">
        <f t="shared" si="5"/>
        <v>25472223.489999998</v>
      </c>
      <c r="O35" s="62">
        <f t="shared" si="5"/>
        <v>58616009.289999999</v>
      </c>
      <c r="P35" s="69">
        <f t="shared" si="1"/>
        <v>8.1791905687811126E-2</v>
      </c>
    </row>
    <row r="36" spans="1:16" ht="46.8" x14ac:dyDescent="0.25">
      <c r="A36" s="21" t="s">
        <v>47</v>
      </c>
      <c r="B36" s="22" t="s">
        <v>22</v>
      </c>
      <c r="C36" s="22">
        <v>2</v>
      </c>
      <c r="D36" s="22" t="s">
        <v>52</v>
      </c>
      <c r="E36" s="22" t="s">
        <v>42</v>
      </c>
      <c r="F36" s="22" t="s">
        <v>44</v>
      </c>
      <c r="G36" s="22" t="s">
        <v>29</v>
      </c>
      <c r="H36" s="22" t="s">
        <v>74</v>
      </c>
      <c r="I36" s="22" t="s">
        <v>48</v>
      </c>
      <c r="J36" s="22" t="s">
        <v>0</v>
      </c>
      <c r="K36" s="22" t="s">
        <v>0</v>
      </c>
      <c r="L36" s="22" t="s">
        <v>0</v>
      </c>
      <c r="M36" s="23">
        <f>M37+M38</f>
        <v>716648044.77999997</v>
      </c>
      <c r="N36" s="23">
        <f t="shared" ref="N36:O36" si="7">N37+N38</f>
        <v>25472223.489999998</v>
      </c>
      <c r="O36" s="23">
        <f t="shared" si="7"/>
        <v>58616009.289999999</v>
      </c>
      <c r="P36" s="69">
        <f t="shared" si="1"/>
        <v>8.1791905687811126E-2</v>
      </c>
    </row>
    <row r="37" spans="1:16" s="30" customFormat="1" ht="63" customHeight="1" x14ac:dyDescent="0.25">
      <c r="A37" s="24" t="s">
        <v>77</v>
      </c>
      <c r="B37" s="25" t="s">
        <v>22</v>
      </c>
      <c r="C37" s="25">
        <v>2</v>
      </c>
      <c r="D37" s="25" t="s">
        <v>52</v>
      </c>
      <c r="E37" s="25" t="s">
        <v>42</v>
      </c>
      <c r="F37" s="25" t="s">
        <v>44</v>
      </c>
      <c r="G37" s="25" t="s">
        <v>29</v>
      </c>
      <c r="H37" s="25" t="s">
        <v>74</v>
      </c>
      <c r="I37" s="25" t="s">
        <v>48</v>
      </c>
      <c r="J37" s="11" t="s">
        <v>155</v>
      </c>
      <c r="K37" s="11" t="s">
        <v>78</v>
      </c>
      <c r="L37" s="11" t="s">
        <v>79</v>
      </c>
      <c r="M37" s="26">
        <f>190000000+27168044.78</f>
        <v>217168044.78</v>
      </c>
      <c r="N37" s="63">
        <v>25472223.489999998</v>
      </c>
      <c r="O37" s="63">
        <v>58616009.289999999</v>
      </c>
      <c r="P37" s="69">
        <f t="shared" si="1"/>
        <v>0.26991083954999173</v>
      </c>
    </row>
    <row r="38" spans="1:16" ht="94.5" customHeight="1" x14ac:dyDescent="0.25">
      <c r="A38" s="24" t="s">
        <v>80</v>
      </c>
      <c r="B38" s="25" t="s">
        <v>22</v>
      </c>
      <c r="C38" s="25">
        <v>2</v>
      </c>
      <c r="D38" s="25" t="s">
        <v>52</v>
      </c>
      <c r="E38" s="25" t="s">
        <v>42</v>
      </c>
      <c r="F38" s="25" t="s">
        <v>44</v>
      </c>
      <c r="G38" s="25" t="s">
        <v>29</v>
      </c>
      <c r="H38" s="25" t="s">
        <v>74</v>
      </c>
      <c r="I38" s="25" t="s">
        <v>48</v>
      </c>
      <c r="J38" s="11" t="s">
        <v>154</v>
      </c>
      <c r="K38" s="11" t="s">
        <v>153</v>
      </c>
      <c r="L38" s="11" t="s">
        <v>81</v>
      </c>
      <c r="M38" s="26">
        <f>400000000+99480000</f>
        <v>499480000</v>
      </c>
      <c r="N38" s="63">
        <v>0</v>
      </c>
      <c r="O38" s="63">
        <v>0</v>
      </c>
      <c r="P38" s="69">
        <f t="shared" si="1"/>
        <v>0</v>
      </c>
    </row>
    <row r="39" spans="1:16" s="20" customFormat="1" ht="15.6" x14ac:dyDescent="0.25">
      <c r="A39" s="21" t="s">
        <v>280</v>
      </c>
      <c r="B39" s="22" t="s">
        <v>22</v>
      </c>
      <c r="C39" s="22">
        <v>2</v>
      </c>
      <c r="D39" s="22" t="s">
        <v>52</v>
      </c>
      <c r="E39" s="22" t="s">
        <v>42</v>
      </c>
      <c r="F39" s="22" t="s">
        <v>44</v>
      </c>
      <c r="G39" s="22" t="s">
        <v>52</v>
      </c>
      <c r="H39" s="22" t="s">
        <v>0</v>
      </c>
      <c r="I39" s="22" t="s">
        <v>0</v>
      </c>
      <c r="J39" s="7" t="s">
        <v>0</v>
      </c>
      <c r="K39" s="7" t="s">
        <v>0</v>
      </c>
      <c r="L39" s="7" t="s">
        <v>0</v>
      </c>
      <c r="M39" s="23">
        <f>M40</f>
        <v>62832207.460000001</v>
      </c>
      <c r="N39" s="23">
        <f t="shared" ref="N39:O40" si="8">N40</f>
        <v>23644057.629999999</v>
      </c>
      <c r="O39" s="62">
        <f t="shared" si="8"/>
        <v>23644057.629999999</v>
      </c>
      <c r="P39" s="69">
        <f t="shared" si="1"/>
        <v>0.37630474219853233</v>
      </c>
    </row>
    <row r="40" spans="1:16" s="20" customFormat="1" ht="31.2" x14ac:dyDescent="0.25">
      <c r="A40" s="21" t="s">
        <v>73</v>
      </c>
      <c r="B40" s="22" t="s">
        <v>22</v>
      </c>
      <c r="C40" s="22">
        <v>2</v>
      </c>
      <c r="D40" s="22" t="s">
        <v>52</v>
      </c>
      <c r="E40" s="22" t="s">
        <v>42</v>
      </c>
      <c r="F40" s="22" t="s">
        <v>44</v>
      </c>
      <c r="G40" s="22" t="s">
        <v>52</v>
      </c>
      <c r="H40" s="22" t="s">
        <v>74</v>
      </c>
      <c r="I40" s="22" t="s">
        <v>0</v>
      </c>
      <c r="J40" s="7" t="s">
        <v>0</v>
      </c>
      <c r="K40" s="7" t="s">
        <v>0</v>
      </c>
      <c r="L40" s="7" t="s">
        <v>0</v>
      </c>
      <c r="M40" s="23">
        <f>M41</f>
        <v>62832207.460000001</v>
      </c>
      <c r="N40" s="23">
        <f t="shared" si="8"/>
        <v>23644057.629999999</v>
      </c>
      <c r="O40" s="62">
        <f t="shared" si="8"/>
        <v>23644057.629999999</v>
      </c>
      <c r="P40" s="69">
        <f t="shared" si="1"/>
        <v>0.37630474219853233</v>
      </c>
    </row>
    <row r="41" spans="1:16" s="20" customFormat="1" ht="46.8" x14ac:dyDescent="0.25">
      <c r="A41" s="21" t="s">
        <v>47</v>
      </c>
      <c r="B41" s="22" t="s">
        <v>22</v>
      </c>
      <c r="C41" s="22">
        <v>2</v>
      </c>
      <c r="D41" s="22" t="s">
        <v>52</v>
      </c>
      <c r="E41" s="22" t="s">
        <v>42</v>
      </c>
      <c r="F41" s="22" t="s">
        <v>44</v>
      </c>
      <c r="G41" s="22" t="s">
        <v>52</v>
      </c>
      <c r="H41" s="22" t="s">
        <v>74</v>
      </c>
      <c r="I41" s="22" t="s">
        <v>48</v>
      </c>
      <c r="J41" s="7" t="s">
        <v>0</v>
      </c>
      <c r="K41" s="7" t="s">
        <v>0</v>
      </c>
      <c r="L41" s="7" t="s">
        <v>0</v>
      </c>
      <c r="M41" s="23">
        <f>M42+M43</f>
        <v>62832207.460000001</v>
      </c>
      <c r="N41" s="23">
        <f t="shared" ref="N41:O41" si="9">N42+N43</f>
        <v>23644057.629999999</v>
      </c>
      <c r="O41" s="62">
        <f t="shared" si="9"/>
        <v>23644057.629999999</v>
      </c>
      <c r="P41" s="69">
        <f t="shared" si="1"/>
        <v>0.37630474219853233</v>
      </c>
    </row>
    <row r="42" spans="1:16" s="19" customFormat="1" ht="64.5" customHeight="1" x14ac:dyDescent="0.25">
      <c r="A42" s="24" t="s">
        <v>269</v>
      </c>
      <c r="B42" s="25" t="s">
        <v>22</v>
      </c>
      <c r="C42" s="25">
        <v>2</v>
      </c>
      <c r="D42" s="25" t="s">
        <v>52</v>
      </c>
      <c r="E42" s="25" t="s">
        <v>42</v>
      </c>
      <c r="F42" s="25" t="s">
        <v>44</v>
      </c>
      <c r="G42" s="25" t="s">
        <v>52</v>
      </c>
      <c r="H42" s="25" t="s">
        <v>74</v>
      </c>
      <c r="I42" s="25" t="s">
        <v>48</v>
      </c>
      <c r="J42" s="11" t="s">
        <v>75</v>
      </c>
      <c r="K42" s="11" t="s">
        <v>78</v>
      </c>
      <c r="L42" s="11" t="s">
        <v>79</v>
      </c>
      <c r="M42" s="26">
        <f>8954020.57+23033595.52+344591.37</f>
        <v>32332207.460000001</v>
      </c>
      <c r="N42" s="63">
        <v>23644057.629999999</v>
      </c>
      <c r="O42" s="63">
        <v>23644057.629999999</v>
      </c>
      <c r="P42" s="69">
        <f t="shared" si="1"/>
        <v>0.73128497827596206</v>
      </c>
    </row>
    <row r="43" spans="1:16" s="19" customFormat="1" ht="54.75" customHeight="1" x14ac:dyDescent="0.25">
      <c r="A43" s="24" t="s">
        <v>291</v>
      </c>
      <c r="B43" s="25" t="s">
        <v>22</v>
      </c>
      <c r="C43" s="25">
        <v>2</v>
      </c>
      <c r="D43" s="25" t="s">
        <v>52</v>
      </c>
      <c r="E43" s="25" t="s">
        <v>42</v>
      </c>
      <c r="F43" s="25" t="s">
        <v>44</v>
      </c>
      <c r="G43" s="25" t="s">
        <v>52</v>
      </c>
      <c r="H43" s="25" t="s">
        <v>74</v>
      </c>
      <c r="I43" s="25" t="s">
        <v>48</v>
      </c>
      <c r="J43" s="11" t="s">
        <v>75</v>
      </c>
      <c r="K43" s="11">
        <v>50</v>
      </c>
      <c r="L43" s="11" t="s">
        <v>79</v>
      </c>
      <c r="M43" s="26">
        <v>30500000</v>
      </c>
      <c r="N43" s="63">
        <v>0</v>
      </c>
      <c r="O43" s="63">
        <v>0</v>
      </c>
      <c r="P43" s="69">
        <f t="shared" si="1"/>
        <v>0</v>
      </c>
    </row>
    <row r="44" spans="1:16" ht="31.2" x14ac:dyDescent="0.25">
      <c r="A44" s="21" t="s">
        <v>82</v>
      </c>
      <c r="B44" s="22" t="s">
        <v>23</v>
      </c>
      <c r="C44" s="22" t="s">
        <v>0</v>
      </c>
      <c r="D44" s="22" t="s">
        <v>0</v>
      </c>
      <c r="E44" s="22" t="s">
        <v>0</v>
      </c>
      <c r="F44" s="22" t="s">
        <v>0</v>
      </c>
      <c r="G44" s="22" t="s">
        <v>0</v>
      </c>
      <c r="H44" s="28" t="s">
        <v>0</v>
      </c>
      <c r="I44" s="28" t="s">
        <v>0</v>
      </c>
      <c r="J44" s="28" t="s">
        <v>0</v>
      </c>
      <c r="K44" s="28" t="s">
        <v>0</v>
      </c>
      <c r="L44" s="28" t="s">
        <v>0</v>
      </c>
      <c r="M44" s="23">
        <f t="shared" ref="M44:O51" si="10">M45</f>
        <v>72414690</v>
      </c>
      <c r="N44" s="23">
        <f t="shared" si="10"/>
        <v>0</v>
      </c>
      <c r="O44" s="62">
        <f t="shared" si="10"/>
        <v>0</v>
      </c>
      <c r="P44" s="69">
        <f t="shared" si="1"/>
        <v>0</v>
      </c>
    </row>
    <row r="45" spans="1:16" ht="31.2" x14ac:dyDescent="0.25">
      <c r="A45" s="21" t="s">
        <v>83</v>
      </c>
      <c r="B45" s="22" t="s">
        <v>23</v>
      </c>
      <c r="C45" s="22" t="s">
        <v>12</v>
      </c>
      <c r="D45" s="22" t="s">
        <v>29</v>
      </c>
      <c r="E45" s="22" t="s">
        <v>0</v>
      </c>
      <c r="F45" s="22" t="s">
        <v>0</v>
      </c>
      <c r="G45" s="22" t="s">
        <v>0</v>
      </c>
      <c r="H45" s="28" t="s">
        <v>0</v>
      </c>
      <c r="I45" s="28" t="s">
        <v>0</v>
      </c>
      <c r="J45" s="28" t="s">
        <v>0</v>
      </c>
      <c r="K45" s="28" t="s">
        <v>0</v>
      </c>
      <c r="L45" s="28" t="s">
        <v>0</v>
      </c>
      <c r="M45" s="23">
        <f>M46+M53</f>
        <v>72414690</v>
      </c>
      <c r="N45" s="23">
        <f t="shared" ref="N45:O45" si="11">N46+N53</f>
        <v>0</v>
      </c>
      <c r="O45" s="62">
        <f t="shared" si="11"/>
        <v>0</v>
      </c>
      <c r="P45" s="69">
        <f t="shared" si="1"/>
        <v>0</v>
      </c>
    </row>
    <row r="46" spans="1:16" ht="15.6" x14ac:dyDescent="0.25">
      <c r="A46" s="21" t="s">
        <v>157</v>
      </c>
      <c r="B46" s="22" t="s">
        <v>23</v>
      </c>
      <c r="C46" s="22" t="s">
        <v>12</v>
      </c>
      <c r="D46" s="22" t="s">
        <v>29</v>
      </c>
      <c r="E46" s="22" t="s">
        <v>84</v>
      </c>
      <c r="F46" s="22" t="s">
        <v>0</v>
      </c>
      <c r="G46" s="22" t="s">
        <v>0</v>
      </c>
      <c r="H46" s="28" t="s">
        <v>0</v>
      </c>
      <c r="I46" s="28" t="s">
        <v>0</v>
      </c>
      <c r="J46" s="28" t="s">
        <v>0</v>
      </c>
      <c r="K46" s="28" t="s">
        <v>0</v>
      </c>
      <c r="L46" s="28" t="s">
        <v>0</v>
      </c>
      <c r="M46" s="23">
        <f t="shared" si="10"/>
        <v>70414690</v>
      </c>
      <c r="N46" s="23">
        <f t="shared" si="10"/>
        <v>0</v>
      </c>
      <c r="O46" s="62">
        <f t="shared" si="10"/>
        <v>0</v>
      </c>
      <c r="P46" s="69">
        <f t="shared" si="1"/>
        <v>0</v>
      </c>
    </row>
    <row r="47" spans="1:16" ht="46.8" x14ac:dyDescent="0.25">
      <c r="A47" s="21" t="s">
        <v>150</v>
      </c>
      <c r="B47" s="22" t="s">
        <v>23</v>
      </c>
      <c r="C47" s="22" t="s">
        <v>12</v>
      </c>
      <c r="D47" s="22" t="s">
        <v>29</v>
      </c>
      <c r="E47" s="22" t="s">
        <v>84</v>
      </c>
      <c r="F47" s="22"/>
      <c r="G47" s="22"/>
      <c r="H47" s="28"/>
      <c r="I47" s="28"/>
      <c r="J47" s="28"/>
      <c r="K47" s="28"/>
      <c r="L47" s="28"/>
      <c r="M47" s="23">
        <f t="shared" si="10"/>
        <v>70414690</v>
      </c>
      <c r="N47" s="23">
        <f t="shared" si="10"/>
        <v>0</v>
      </c>
      <c r="O47" s="62">
        <f t="shared" si="10"/>
        <v>0</v>
      </c>
      <c r="P47" s="69">
        <f t="shared" si="1"/>
        <v>0</v>
      </c>
    </row>
    <row r="48" spans="1:16" ht="15.6" x14ac:dyDescent="0.25">
      <c r="A48" s="31" t="s">
        <v>85</v>
      </c>
      <c r="B48" s="22" t="s">
        <v>23</v>
      </c>
      <c r="C48" s="22" t="s">
        <v>12</v>
      </c>
      <c r="D48" s="22" t="s">
        <v>29</v>
      </c>
      <c r="E48" s="22" t="s">
        <v>84</v>
      </c>
      <c r="F48" s="22" t="s">
        <v>86</v>
      </c>
      <c r="G48" s="22" t="s">
        <v>0</v>
      </c>
      <c r="H48" s="22" t="s">
        <v>0</v>
      </c>
      <c r="I48" s="22" t="s">
        <v>0</v>
      </c>
      <c r="J48" s="22" t="s">
        <v>0</v>
      </c>
      <c r="K48" s="22" t="s">
        <v>0</v>
      </c>
      <c r="L48" s="22" t="s">
        <v>0</v>
      </c>
      <c r="M48" s="23">
        <f t="shared" si="10"/>
        <v>70414690</v>
      </c>
      <c r="N48" s="23">
        <f t="shared" si="10"/>
        <v>0</v>
      </c>
      <c r="O48" s="62">
        <f t="shared" si="10"/>
        <v>0</v>
      </c>
      <c r="P48" s="69">
        <f t="shared" si="1"/>
        <v>0</v>
      </c>
    </row>
    <row r="49" spans="1:16" ht="15.6" x14ac:dyDescent="0.25">
      <c r="A49" s="31" t="s">
        <v>87</v>
      </c>
      <c r="B49" s="22" t="s">
        <v>23</v>
      </c>
      <c r="C49" s="22" t="s">
        <v>12</v>
      </c>
      <c r="D49" s="22" t="s">
        <v>29</v>
      </c>
      <c r="E49" s="22" t="s">
        <v>84</v>
      </c>
      <c r="F49" s="22" t="s">
        <v>86</v>
      </c>
      <c r="G49" s="22" t="s">
        <v>29</v>
      </c>
      <c r="H49" s="22" t="s">
        <v>0</v>
      </c>
      <c r="I49" s="22" t="s">
        <v>0</v>
      </c>
      <c r="J49" s="22" t="s">
        <v>0</v>
      </c>
      <c r="K49" s="22" t="s">
        <v>0</v>
      </c>
      <c r="L49" s="22" t="s">
        <v>0</v>
      </c>
      <c r="M49" s="23">
        <f t="shared" si="10"/>
        <v>70414690</v>
      </c>
      <c r="N49" s="23">
        <f t="shared" si="10"/>
        <v>0</v>
      </c>
      <c r="O49" s="62">
        <f t="shared" si="10"/>
        <v>0</v>
      </c>
      <c r="P49" s="69">
        <f t="shared" si="1"/>
        <v>0</v>
      </c>
    </row>
    <row r="50" spans="1:16" ht="31.2" x14ac:dyDescent="0.25">
      <c r="A50" s="21" t="s">
        <v>88</v>
      </c>
      <c r="B50" s="22" t="s">
        <v>23</v>
      </c>
      <c r="C50" s="22" t="s">
        <v>12</v>
      </c>
      <c r="D50" s="22" t="s">
        <v>29</v>
      </c>
      <c r="E50" s="22" t="s">
        <v>84</v>
      </c>
      <c r="F50" s="22" t="s">
        <v>86</v>
      </c>
      <c r="G50" s="22" t="s">
        <v>29</v>
      </c>
      <c r="H50" s="22" t="s">
        <v>89</v>
      </c>
      <c r="I50" s="28" t="s">
        <v>0</v>
      </c>
      <c r="J50" s="28" t="s">
        <v>0</v>
      </c>
      <c r="K50" s="28" t="s">
        <v>0</v>
      </c>
      <c r="L50" s="28" t="s">
        <v>0</v>
      </c>
      <c r="M50" s="23">
        <f t="shared" si="10"/>
        <v>70414690</v>
      </c>
      <c r="N50" s="23">
        <f t="shared" si="10"/>
        <v>0</v>
      </c>
      <c r="O50" s="62">
        <f t="shared" si="10"/>
        <v>0</v>
      </c>
      <c r="P50" s="69">
        <f t="shared" si="1"/>
        <v>0</v>
      </c>
    </row>
    <row r="51" spans="1:16" ht="78" x14ac:dyDescent="0.25">
      <c r="A51" s="44" t="s">
        <v>90</v>
      </c>
      <c r="B51" s="45" t="s">
        <v>23</v>
      </c>
      <c r="C51" s="45" t="s">
        <v>12</v>
      </c>
      <c r="D51" s="45" t="s">
        <v>29</v>
      </c>
      <c r="E51" s="45" t="s">
        <v>84</v>
      </c>
      <c r="F51" s="45" t="s">
        <v>86</v>
      </c>
      <c r="G51" s="45" t="s">
        <v>29</v>
      </c>
      <c r="H51" s="45" t="s">
        <v>89</v>
      </c>
      <c r="I51" s="45" t="s">
        <v>91</v>
      </c>
      <c r="J51" s="45" t="s">
        <v>0</v>
      </c>
      <c r="K51" s="45" t="s">
        <v>0</v>
      </c>
      <c r="L51" s="45" t="s">
        <v>0</v>
      </c>
      <c r="M51" s="46">
        <f t="shared" si="10"/>
        <v>70414690</v>
      </c>
      <c r="N51" s="46">
        <f t="shared" si="10"/>
        <v>0</v>
      </c>
      <c r="O51" s="64">
        <f t="shared" si="10"/>
        <v>0</v>
      </c>
      <c r="P51" s="69">
        <f t="shared" si="1"/>
        <v>0</v>
      </c>
    </row>
    <row r="52" spans="1:16" ht="66.75" customHeight="1" x14ac:dyDescent="0.25">
      <c r="A52" s="16" t="s">
        <v>92</v>
      </c>
      <c r="B52" s="17" t="s">
        <v>23</v>
      </c>
      <c r="C52" s="17" t="s">
        <v>12</v>
      </c>
      <c r="D52" s="17" t="s">
        <v>29</v>
      </c>
      <c r="E52" s="17" t="s">
        <v>84</v>
      </c>
      <c r="F52" s="17" t="s">
        <v>86</v>
      </c>
      <c r="G52" s="17" t="s">
        <v>29</v>
      </c>
      <c r="H52" s="17" t="s">
        <v>89</v>
      </c>
      <c r="I52" s="17" t="s">
        <v>91</v>
      </c>
      <c r="J52" s="12" t="s">
        <v>151</v>
      </c>
      <c r="K52" s="12" t="s">
        <v>152</v>
      </c>
      <c r="L52" s="12">
        <v>2025</v>
      </c>
      <c r="M52" s="34">
        <v>70414690</v>
      </c>
      <c r="N52" s="34">
        <v>0</v>
      </c>
      <c r="O52" s="65">
        <v>0</v>
      </c>
      <c r="P52" s="69">
        <f t="shared" si="1"/>
        <v>0</v>
      </c>
    </row>
    <row r="53" spans="1:16" s="20" customFormat="1" ht="31.2" x14ac:dyDescent="0.25">
      <c r="A53" s="32" t="s">
        <v>147</v>
      </c>
      <c r="B53" s="40" t="s">
        <v>23</v>
      </c>
      <c r="C53" s="40" t="s">
        <v>12</v>
      </c>
      <c r="D53" s="40" t="s">
        <v>29</v>
      </c>
      <c r="E53" s="40" t="s">
        <v>42</v>
      </c>
      <c r="F53" s="40"/>
      <c r="G53" s="40"/>
      <c r="H53" s="40"/>
      <c r="I53" s="40"/>
      <c r="J53" s="13"/>
      <c r="K53" s="13"/>
      <c r="L53" s="13"/>
      <c r="M53" s="41">
        <f t="shared" ref="M53:O58" si="12">M54</f>
        <v>2000000</v>
      </c>
      <c r="N53" s="41">
        <f t="shared" si="12"/>
        <v>0</v>
      </c>
      <c r="O53" s="66">
        <f t="shared" si="12"/>
        <v>0</v>
      </c>
      <c r="P53" s="69">
        <f t="shared" si="1"/>
        <v>0</v>
      </c>
    </row>
    <row r="54" spans="1:16" s="20" customFormat="1" ht="62.4" x14ac:dyDescent="0.25">
      <c r="A54" s="32" t="s">
        <v>149</v>
      </c>
      <c r="B54" s="40" t="s">
        <v>23</v>
      </c>
      <c r="C54" s="40" t="s">
        <v>12</v>
      </c>
      <c r="D54" s="40" t="s">
        <v>29</v>
      </c>
      <c r="E54" s="40" t="s">
        <v>42</v>
      </c>
      <c r="F54" s="40"/>
      <c r="G54" s="40"/>
      <c r="H54" s="40"/>
      <c r="I54" s="40"/>
      <c r="J54" s="13"/>
      <c r="K54" s="13"/>
      <c r="L54" s="13"/>
      <c r="M54" s="41">
        <f t="shared" si="12"/>
        <v>2000000</v>
      </c>
      <c r="N54" s="41">
        <f t="shared" si="12"/>
        <v>0</v>
      </c>
      <c r="O54" s="66">
        <f t="shared" si="12"/>
        <v>0</v>
      </c>
      <c r="P54" s="69">
        <f t="shared" si="1"/>
        <v>0</v>
      </c>
    </row>
    <row r="55" spans="1:16" s="20" customFormat="1" ht="15.6" x14ac:dyDescent="0.25">
      <c r="A55" s="32" t="s">
        <v>85</v>
      </c>
      <c r="B55" s="40" t="s">
        <v>23</v>
      </c>
      <c r="C55" s="40" t="s">
        <v>12</v>
      </c>
      <c r="D55" s="40" t="s">
        <v>29</v>
      </c>
      <c r="E55" s="40" t="s">
        <v>42</v>
      </c>
      <c r="F55" s="40" t="s">
        <v>86</v>
      </c>
      <c r="G55" s="40" t="s">
        <v>0</v>
      </c>
      <c r="H55" s="40" t="s">
        <v>0</v>
      </c>
      <c r="I55" s="40"/>
      <c r="J55" s="13"/>
      <c r="K55" s="13"/>
      <c r="L55" s="13"/>
      <c r="M55" s="41">
        <f t="shared" si="12"/>
        <v>2000000</v>
      </c>
      <c r="N55" s="41">
        <f t="shared" si="12"/>
        <v>0</v>
      </c>
      <c r="O55" s="66">
        <f t="shared" si="12"/>
        <v>0</v>
      </c>
      <c r="P55" s="69">
        <f t="shared" si="1"/>
        <v>0</v>
      </c>
    </row>
    <row r="56" spans="1:16" s="20" customFormat="1" ht="15.6" x14ac:dyDescent="0.25">
      <c r="A56" s="32" t="s">
        <v>87</v>
      </c>
      <c r="B56" s="40" t="s">
        <v>23</v>
      </c>
      <c r="C56" s="40" t="s">
        <v>12</v>
      </c>
      <c r="D56" s="40" t="s">
        <v>29</v>
      </c>
      <c r="E56" s="40" t="s">
        <v>42</v>
      </c>
      <c r="F56" s="40" t="s">
        <v>86</v>
      </c>
      <c r="G56" s="40" t="s">
        <v>29</v>
      </c>
      <c r="H56" s="40" t="s">
        <v>0</v>
      </c>
      <c r="I56" s="40"/>
      <c r="J56" s="13"/>
      <c r="K56" s="13"/>
      <c r="L56" s="13"/>
      <c r="M56" s="41">
        <f t="shared" si="12"/>
        <v>2000000</v>
      </c>
      <c r="N56" s="41">
        <f t="shared" si="12"/>
        <v>0</v>
      </c>
      <c r="O56" s="66">
        <f t="shared" si="12"/>
        <v>0</v>
      </c>
      <c r="P56" s="69">
        <f t="shared" si="1"/>
        <v>0</v>
      </c>
    </row>
    <row r="57" spans="1:16" s="20" customFormat="1" ht="31.2" x14ac:dyDescent="0.25">
      <c r="A57" s="32" t="s">
        <v>88</v>
      </c>
      <c r="B57" s="40" t="s">
        <v>23</v>
      </c>
      <c r="C57" s="40" t="s">
        <v>12</v>
      </c>
      <c r="D57" s="40" t="s">
        <v>29</v>
      </c>
      <c r="E57" s="40" t="s">
        <v>42</v>
      </c>
      <c r="F57" s="40" t="s">
        <v>86</v>
      </c>
      <c r="G57" s="40" t="s">
        <v>29</v>
      </c>
      <c r="H57" s="40" t="s">
        <v>89</v>
      </c>
      <c r="I57" s="40"/>
      <c r="J57" s="13"/>
      <c r="K57" s="13"/>
      <c r="L57" s="13"/>
      <c r="M57" s="41">
        <f t="shared" si="12"/>
        <v>2000000</v>
      </c>
      <c r="N57" s="41">
        <f t="shared" si="12"/>
        <v>0</v>
      </c>
      <c r="O57" s="66">
        <f t="shared" si="12"/>
        <v>0</v>
      </c>
      <c r="P57" s="69">
        <f t="shared" si="1"/>
        <v>0</v>
      </c>
    </row>
    <row r="58" spans="1:16" s="20" customFormat="1" ht="46.8" x14ac:dyDescent="0.25">
      <c r="A58" s="32" t="s">
        <v>47</v>
      </c>
      <c r="B58" s="40" t="s">
        <v>23</v>
      </c>
      <c r="C58" s="40" t="s">
        <v>12</v>
      </c>
      <c r="D58" s="40" t="s">
        <v>29</v>
      </c>
      <c r="E58" s="40" t="s">
        <v>42</v>
      </c>
      <c r="F58" s="40" t="s">
        <v>86</v>
      </c>
      <c r="G58" s="40" t="s">
        <v>29</v>
      </c>
      <c r="H58" s="40" t="s">
        <v>89</v>
      </c>
      <c r="I58" s="40" t="s">
        <v>48</v>
      </c>
      <c r="J58" s="13"/>
      <c r="K58" s="13"/>
      <c r="L58" s="13"/>
      <c r="M58" s="41">
        <f t="shared" si="12"/>
        <v>2000000</v>
      </c>
      <c r="N58" s="41">
        <f t="shared" si="12"/>
        <v>0</v>
      </c>
      <c r="O58" s="66">
        <f t="shared" si="12"/>
        <v>0</v>
      </c>
      <c r="P58" s="69">
        <f t="shared" si="1"/>
        <v>0</v>
      </c>
    </row>
    <row r="59" spans="1:16" s="43" customFormat="1" ht="48.75" customHeight="1" x14ac:dyDescent="0.25">
      <c r="A59" s="16" t="s">
        <v>292</v>
      </c>
      <c r="B59" s="17" t="s">
        <v>23</v>
      </c>
      <c r="C59" s="17" t="s">
        <v>12</v>
      </c>
      <c r="D59" s="17" t="s">
        <v>29</v>
      </c>
      <c r="E59" s="17" t="s">
        <v>42</v>
      </c>
      <c r="F59" s="17" t="s">
        <v>86</v>
      </c>
      <c r="G59" s="17" t="s">
        <v>29</v>
      </c>
      <c r="H59" s="17" t="s">
        <v>89</v>
      </c>
      <c r="I59" s="17" t="s">
        <v>48</v>
      </c>
      <c r="J59" s="39" t="s">
        <v>204</v>
      </c>
      <c r="K59" s="39" t="s">
        <v>307</v>
      </c>
      <c r="L59" s="39" t="s">
        <v>76</v>
      </c>
      <c r="M59" s="34">
        <v>2000000</v>
      </c>
      <c r="N59" s="65">
        <v>0</v>
      </c>
      <c r="O59" s="65">
        <v>0</v>
      </c>
      <c r="P59" s="69">
        <f t="shared" si="1"/>
        <v>0</v>
      </c>
    </row>
    <row r="60" spans="1:16" s="6" customFormat="1" ht="31.2" x14ac:dyDescent="0.25">
      <c r="A60" s="32" t="s">
        <v>117</v>
      </c>
      <c r="B60" s="40" t="s">
        <v>24</v>
      </c>
      <c r="C60" s="40" t="s">
        <v>0</v>
      </c>
      <c r="D60" s="40" t="s">
        <v>0</v>
      </c>
      <c r="E60" s="40" t="s">
        <v>0</v>
      </c>
      <c r="F60" s="40" t="s">
        <v>0</v>
      </c>
      <c r="G60" s="40" t="s">
        <v>0</v>
      </c>
      <c r="H60" s="40" t="s">
        <v>0</v>
      </c>
      <c r="I60" s="40" t="s">
        <v>0</v>
      </c>
      <c r="J60" s="13"/>
      <c r="K60" s="13"/>
      <c r="L60" s="13"/>
      <c r="M60" s="41">
        <f t="shared" ref="M60:O77" si="13">M61</f>
        <v>229723762.72</v>
      </c>
      <c r="N60" s="41">
        <f t="shared" si="13"/>
        <v>10284241.689999999</v>
      </c>
      <c r="O60" s="66">
        <f t="shared" si="13"/>
        <v>10284241.689999999</v>
      </c>
      <c r="P60" s="69">
        <f t="shared" si="1"/>
        <v>4.4767861923518122E-2</v>
      </c>
    </row>
    <row r="61" spans="1:16" s="6" customFormat="1" ht="31.2" x14ac:dyDescent="0.25">
      <c r="A61" s="32" t="s">
        <v>118</v>
      </c>
      <c r="B61" s="40" t="s">
        <v>24</v>
      </c>
      <c r="C61" s="40" t="s">
        <v>12</v>
      </c>
      <c r="D61" s="40" t="s">
        <v>52</v>
      </c>
      <c r="E61" s="40" t="s">
        <v>0</v>
      </c>
      <c r="F61" s="40" t="s">
        <v>0</v>
      </c>
      <c r="G61" s="40" t="s">
        <v>0</v>
      </c>
      <c r="H61" s="40" t="s">
        <v>0</v>
      </c>
      <c r="I61" s="40" t="s">
        <v>0</v>
      </c>
      <c r="J61" s="13"/>
      <c r="K61" s="13"/>
      <c r="L61" s="13"/>
      <c r="M61" s="41">
        <f>M62+M69</f>
        <v>229723762.72</v>
      </c>
      <c r="N61" s="41">
        <f t="shared" ref="N61:O61" si="14">N62+N69</f>
        <v>10284241.689999999</v>
      </c>
      <c r="O61" s="66">
        <f t="shared" si="14"/>
        <v>10284241.689999999</v>
      </c>
      <c r="P61" s="69">
        <f t="shared" si="1"/>
        <v>4.4767861923518122E-2</v>
      </c>
    </row>
    <row r="62" spans="1:16" s="6" customFormat="1" ht="31.2" x14ac:dyDescent="0.25">
      <c r="A62" s="32" t="s">
        <v>240</v>
      </c>
      <c r="B62" s="40" t="s">
        <v>24</v>
      </c>
      <c r="C62" s="40" t="s">
        <v>12</v>
      </c>
      <c r="D62" s="40" t="s">
        <v>52</v>
      </c>
      <c r="E62" s="40" t="s">
        <v>236</v>
      </c>
      <c r="F62" s="40" t="s">
        <v>0</v>
      </c>
      <c r="G62" s="40" t="s">
        <v>0</v>
      </c>
      <c r="H62" s="40" t="s">
        <v>0</v>
      </c>
      <c r="I62" s="40" t="s">
        <v>0</v>
      </c>
      <c r="J62" s="13"/>
      <c r="K62" s="13"/>
      <c r="L62" s="13"/>
      <c r="M62" s="41">
        <f t="shared" ref="M62:O67" si="15">M63</f>
        <v>100000000</v>
      </c>
      <c r="N62" s="41">
        <f t="shared" si="15"/>
        <v>0</v>
      </c>
      <c r="O62" s="66">
        <f t="shared" si="15"/>
        <v>0</v>
      </c>
      <c r="P62" s="69">
        <f t="shared" si="1"/>
        <v>0</v>
      </c>
    </row>
    <row r="63" spans="1:16" s="6" customFormat="1" ht="62.4" x14ac:dyDescent="0.25">
      <c r="A63" s="32" t="s">
        <v>265</v>
      </c>
      <c r="B63" s="40" t="s">
        <v>24</v>
      </c>
      <c r="C63" s="40" t="s">
        <v>12</v>
      </c>
      <c r="D63" s="40" t="s">
        <v>52</v>
      </c>
      <c r="E63" s="40" t="s">
        <v>236</v>
      </c>
      <c r="F63" s="40"/>
      <c r="G63" s="40"/>
      <c r="H63" s="40"/>
      <c r="I63" s="40"/>
      <c r="J63" s="13"/>
      <c r="K63" s="13"/>
      <c r="L63" s="13"/>
      <c r="M63" s="41">
        <f t="shared" si="15"/>
        <v>100000000</v>
      </c>
      <c r="N63" s="41">
        <f t="shared" si="15"/>
        <v>0</v>
      </c>
      <c r="O63" s="66">
        <f t="shared" si="15"/>
        <v>0</v>
      </c>
      <c r="P63" s="69">
        <f t="shared" si="1"/>
        <v>0</v>
      </c>
    </row>
    <row r="64" spans="1:16" s="6" customFormat="1" ht="15.6" x14ac:dyDescent="0.25">
      <c r="A64" s="32" t="s">
        <v>119</v>
      </c>
      <c r="B64" s="40" t="s">
        <v>24</v>
      </c>
      <c r="C64" s="40" t="s">
        <v>12</v>
      </c>
      <c r="D64" s="40" t="s">
        <v>52</v>
      </c>
      <c r="E64" s="40" t="s">
        <v>236</v>
      </c>
      <c r="F64" s="40" t="s">
        <v>40</v>
      </c>
      <c r="G64" s="40" t="s">
        <v>0</v>
      </c>
      <c r="H64" s="40" t="s">
        <v>0</v>
      </c>
      <c r="I64" s="40" t="s">
        <v>0</v>
      </c>
      <c r="J64" s="13"/>
      <c r="K64" s="13"/>
      <c r="L64" s="13"/>
      <c r="M64" s="41">
        <f t="shared" si="15"/>
        <v>100000000</v>
      </c>
      <c r="N64" s="41">
        <f t="shared" si="15"/>
        <v>0</v>
      </c>
      <c r="O64" s="66">
        <f t="shared" si="15"/>
        <v>0</v>
      </c>
      <c r="P64" s="69">
        <f t="shared" si="1"/>
        <v>0</v>
      </c>
    </row>
    <row r="65" spans="1:16" s="6" customFormat="1" ht="15.6" x14ac:dyDescent="0.25">
      <c r="A65" s="32" t="s">
        <v>237</v>
      </c>
      <c r="B65" s="40" t="s">
        <v>24</v>
      </c>
      <c r="C65" s="40" t="s">
        <v>12</v>
      </c>
      <c r="D65" s="40" t="s">
        <v>52</v>
      </c>
      <c r="E65" s="40" t="s">
        <v>236</v>
      </c>
      <c r="F65" s="40" t="s">
        <v>40</v>
      </c>
      <c r="G65" s="40" t="s">
        <v>44</v>
      </c>
      <c r="H65" s="40" t="s">
        <v>0</v>
      </c>
      <c r="I65" s="40" t="s">
        <v>0</v>
      </c>
      <c r="J65" s="13"/>
      <c r="K65" s="13"/>
      <c r="L65" s="13"/>
      <c r="M65" s="41">
        <f t="shared" si="15"/>
        <v>100000000</v>
      </c>
      <c r="N65" s="41">
        <f t="shared" si="15"/>
        <v>0</v>
      </c>
      <c r="O65" s="66">
        <f t="shared" si="15"/>
        <v>0</v>
      </c>
      <c r="P65" s="69">
        <f t="shared" si="1"/>
        <v>0</v>
      </c>
    </row>
    <row r="66" spans="1:16" s="6" customFormat="1" ht="31.2" x14ac:dyDescent="0.25">
      <c r="A66" s="32" t="s">
        <v>58</v>
      </c>
      <c r="B66" s="40" t="s">
        <v>24</v>
      </c>
      <c r="C66" s="40" t="s">
        <v>12</v>
      </c>
      <c r="D66" s="40" t="s">
        <v>52</v>
      </c>
      <c r="E66" s="40" t="s">
        <v>236</v>
      </c>
      <c r="F66" s="40" t="s">
        <v>40</v>
      </c>
      <c r="G66" s="40" t="s">
        <v>44</v>
      </c>
      <c r="H66" s="40" t="s">
        <v>59</v>
      </c>
      <c r="I66" s="40" t="s">
        <v>0</v>
      </c>
      <c r="J66" s="13"/>
      <c r="K66" s="13"/>
      <c r="L66" s="13"/>
      <c r="M66" s="41">
        <f t="shared" si="15"/>
        <v>100000000</v>
      </c>
      <c r="N66" s="41">
        <f t="shared" si="15"/>
        <v>0</v>
      </c>
      <c r="O66" s="66">
        <f t="shared" si="15"/>
        <v>0</v>
      </c>
      <c r="P66" s="69">
        <f t="shared" si="1"/>
        <v>0</v>
      </c>
    </row>
    <row r="67" spans="1:16" s="6" customFormat="1" ht="78" x14ac:dyDescent="0.25">
      <c r="A67" s="32" t="s">
        <v>238</v>
      </c>
      <c r="B67" s="40" t="s">
        <v>24</v>
      </c>
      <c r="C67" s="40" t="s">
        <v>12</v>
      </c>
      <c r="D67" s="40" t="s">
        <v>52</v>
      </c>
      <c r="E67" s="40" t="s">
        <v>236</v>
      </c>
      <c r="F67" s="40" t="s">
        <v>40</v>
      </c>
      <c r="G67" s="40" t="s">
        <v>44</v>
      </c>
      <c r="H67" s="40" t="s">
        <v>59</v>
      </c>
      <c r="I67" s="40" t="s">
        <v>239</v>
      </c>
      <c r="J67" s="13"/>
      <c r="K67" s="13"/>
      <c r="L67" s="13"/>
      <c r="M67" s="41">
        <f t="shared" si="15"/>
        <v>100000000</v>
      </c>
      <c r="N67" s="41">
        <f t="shared" si="15"/>
        <v>0</v>
      </c>
      <c r="O67" s="66">
        <f t="shared" si="15"/>
        <v>0</v>
      </c>
      <c r="P67" s="69">
        <f t="shared" ref="P67:P111" si="16">O67/M67</f>
        <v>0</v>
      </c>
    </row>
    <row r="68" spans="1:16" s="8" customFormat="1" ht="92.25" customHeight="1" x14ac:dyDescent="0.25">
      <c r="A68" s="16" t="s">
        <v>268</v>
      </c>
      <c r="B68" s="17" t="s">
        <v>24</v>
      </c>
      <c r="C68" s="17" t="s">
        <v>12</v>
      </c>
      <c r="D68" s="17" t="s">
        <v>52</v>
      </c>
      <c r="E68" s="17" t="s">
        <v>236</v>
      </c>
      <c r="F68" s="17" t="s">
        <v>40</v>
      </c>
      <c r="G68" s="17" t="s">
        <v>44</v>
      </c>
      <c r="H68" s="17" t="s">
        <v>59</v>
      </c>
      <c r="I68" s="17" t="s">
        <v>239</v>
      </c>
      <c r="J68" s="39" t="s">
        <v>191</v>
      </c>
      <c r="K68" s="39" t="s">
        <v>13</v>
      </c>
      <c r="L68" s="39" t="s">
        <v>79</v>
      </c>
      <c r="M68" s="34">
        <v>100000000</v>
      </c>
      <c r="N68" s="65">
        <v>0</v>
      </c>
      <c r="O68" s="65">
        <v>0</v>
      </c>
      <c r="P68" s="69">
        <f t="shared" si="16"/>
        <v>0</v>
      </c>
    </row>
    <row r="69" spans="1:16" s="6" customFormat="1" ht="31.2" x14ac:dyDescent="0.25">
      <c r="A69" s="32" t="s">
        <v>147</v>
      </c>
      <c r="B69" s="40" t="s">
        <v>24</v>
      </c>
      <c r="C69" s="40" t="s">
        <v>12</v>
      </c>
      <c r="D69" s="40" t="s">
        <v>52</v>
      </c>
      <c r="E69" s="40" t="s">
        <v>42</v>
      </c>
      <c r="F69" s="40" t="s">
        <v>0</v>
      </c>
      <c r="G69" s="40" t="s">
        <v>0</v>
      </c>
      <c r="H69" s="40" t="s">
        <v>0</v>
      </c>
      <c r="I69" s="40" t="s">
        <v>0</v>
      </c>
      <c r="J69" s="13"/>
      <c r="K69" s="13"/>
      <c r="L69" s="13"/>
      <c r="M69" s="41">
        <f t="shared" si="13"/>
        <v>129723762.72</v>
      </c>
      <c r="N69" s="41">
        <f t="shared" si="13"/>
        <v>10284241.689999999</v>
      </c>
      <c r="O69" s="66">
        <f t="shared" si="13"/>
        <v>10284241.689999999</v>
      </c>
      <c r="P69" s="69">
        <f t="shared" si="16"/>
        <v>7.9278009474623726E-2</v>
      </c>
    </row>
    <row r="70" spans="1:16" s="6" customFormat="1" ht="62.4" x14ac:dyDescent="0.25">
      <c r="A70" s="21" t="s">
        <v>149</v>
      </c>
      <c r="B70" s="40" t="s">
        <v>24</v>
      </c>
      <c r="C70" s="40" t="s">
        <v>12</v>
      </c>
      <c r="D70" s="40" t="s">
        <v>52</v>
      </c>
      <c r="E70" s="40" t="s">
        <v>42</v>
      </c>
      <c r="F70" s="40"/>
      <c r="G70" s="40"/>
      <c r="H70" s="40"/>
      <c r="I70" s="40"/>
      <c r="J70" s="13"/>
      <c r="K70" s="13"/>
      <c r="L70" s="13"/>
      <c r="M70" s="41">
        <f t="shared" si="13"/>
        <v>129723762.72</v>
      </c>
      <c r="N70" s="41">
        <f t="shared" si="13"/>
        <v>10284241.689999999</v>
      </c>
      <c r="O70" s="66">
        <f t="shared" si="13"/>
        <v>10284241.689999999</v>
      </c>
      <c r="P70" s="69">
        <f t="shared" si="16"/>
        <v>7.9278009474623726E-2</v>
      </c>
    </row>
    <row r="71" spans="1:16" s="6" customFormat="1" ht="15.6" x14ac:dyDescent="0.25">
      <c r="A71" s="32" t="s">
        <v>119</v>
      </c>
      <c r="B71" s="40" t="s">
        <v>24</v>
      </c>
      <c r="C71" s="40" t="s">
        <v>12</v>
      </c>
      <c r="D71" s="40" t="s">
        <v>52</v>
      </c>
      <c r="E71" s="40" t="s">
        <v>42</v>
      </c>
      <c r="F71" s="40" t="s">
        <v>40</v>
      </c>
      <c r="G71" s="40" t="s">
        <v>0</v>
      </c>
      <c r="H71" s="40" t="s">
        <v>0</v>
      </c>
      <c r="I71" s="40" t="s">
        <v>0</v>
      </c>
      <c r="J71" s="13"/>
      <c r="K71" s="13"/>
      <c r="L71" s="13"/>
      <c r="M71" s="41">
        <f>M72+M76</f>
        <v>129723762.72</v>
      </c>
      <c r="N71" s="41">
        <f t="shared" ref="N71:O71" si="17">N72+N76</f>
        <v>10284241.689999999</v>
      </c>
      <c r="O71" s="66">
        <f t="shared" si="17"/>
        <v>10284241.689999999</v>
      </c>
      <c r="P71" s="69">
        <f t="shared" si="16"/>
        <v>7.9278009474623726E-2</v>
      </c>
    </row>
    <row r="72" spans="1:16" s="20" customFormat="1" ht="15.6" x14ac:dyDescent="0.25">
      <c r="A72" s="32" t="s">
        <v>120</v>
      </c>
      <c r="B72" s="40" t="s">
        <v>24</v>
      </c>
      <c r="C72" s="40" t="s">
        <v>12</v>
      </c>
      <c r="D72" s="40" t="s">
        <v>52</v>
      </c>
      <c r="E72" s="40" t="s">
        <v>42</v>
      </c>
      <c r="F72" s="40" t="s">
        <v>40</v>
      </c>
      <c r="G72" s="40" t="s">
        <v>52</v>
      </c>
      <c r="H72" s="40"/>
      <c r="I72" s="40"/>
      <c r="J72" s="13"/>
      <c r="K72" s="13"/>
      <c r="L72" s="13"/>
      <c r="M72" s="41">
        <f>M73</f>
        <v>1000000</v>
      </c>
      <c r="N72" s="41">
        <f t="shared" ref="N72:O74" si="18">N73</f>
        <v>0</v>
      </c>
      <c r="O72" s="66">
        <f t="shared" si="18"/>
        <v>0</v>
      </c>
      <c r="P72" s="69">
        <f t="shared" si="16"/>
        <v>0</v>
      </c>
    </row>
    <row r="73" spans="1:16" s="20" customFormat="1" ht="31.2" x14ac:dyDescent="0.25">
      <c r="A73" s="32" t="s">
        <v>202</v>
      </c>
      <c r="B73" s="40" t="s">
        <v>24</v>
      </c>
      <c r="C73" s="40" t="s">
        <v>12</v>
      </c>
      <c r="D73" s="40" t="s">
        <v>52</v>
      </c>
      <c r="E73" s="40" t="s">
        <v>42</v>
      </c>
      <c r="F73" s="40" t="s">
        <v>40</v>
      </c>
      <c r="G73" s="40" t="s">
        <v>52</v>
      </c>
      <c r="H73" s="40" t="s">
        <v>203</v>
      </c>
      <c r="I73" s="40" t="s">
        <v>0</v>
      </c>
      <c r="J73" s="13"/>
      <c r="K73" s="13"/>
      <c r="L73" s="13"/>
      <c r="M73" s="41">
        <f>M74</f>
        <v>1000000</v>
      </c>
      <c r="N73" s="41">
        <f t="shared" si="18"/>
        <v>0</v>
      </c>
      <c r="O73" s="66">
        <f t="shared" si="18"/>
        <v>0</v>
      </c>
      <c r="P73" s="69">
        <f t="shared" si="16"/>
        <v>0</v>
      </c>
    </row>
    <row r="74" spans="1:16" s="20" customFormat="1" ht="46.8" x14ac:dyDescent="0.25">
      <c r="A74" s="32" t="s">
        <v>47</v>
      </c>
      <c r="B74" s="40" t="s">
        <v>24</v>
      </c>
      <c r="C74" s="40" t="s">
        <v>12</v>
      </c>
      <c r="D74" s="40" t="s">
        <v>52</v>
      </c>
      <c r="E74" s="40" t="s">
        <v>42</v>
      </c>
      <c r="F74" s="40" t="s">
        <v>40</v>
      </c>
      <c r="G74" s="40" t="s">
        <v>52</v>
      </c>
      <c r="H74" s="40" t="s">
        <v>203</v>
      </c>
      <c r="I74" s="40" t="s">
        <v>48</v>
      </c>
      <c r="J74" s="13"/>
      <c r="K74" s="13"/>
      <c r="L74" s="13"/>
      <c r="M74" s="41">
        <f>M75</f>
        <v>1000000</v>
      </c>
      <c r="N74" s="41">
        <f t="shared" si="18"/>
        <v>0</v>
      </c>
      <c r="O74" s="66">
        <f t="shared" si="18"/>
        <v>0</v>
      </c>
      <c r="P74" s="69">
        <f t="shared" si="16"/>
        <v>0</v>
      </c>
    </row>
    <row r="75" spans="1:16" s="20" customFormat="1" ht="46.8" x14ac:dyDescent="0.25">
      <c r="A75" s="32" t="s">
        <v>293</v>
      </c>
      <c r="B75" s="40" t="s">
        <v>24</v>
      </c>
      <c r="C75" s="40" t="s">
        <v>12</v>
      </c>
      <c r="D75" s="40" t="s">
        <v>52</v>
      </c>
      <c r="E75" s="40" t="s">
        <v>42</v>
      </c>
      <c r="F75" s="40" t="s">
        <v>40</v>
      </c>
      <c r="G75" s="40" t="s">
        <v>52</v>
      </c>
      <c r="H75" s="40" t="s">
        <v>203</v>
      </c>
      <c r="I75" s="40" t="s">
        <v>48</v>
      </c>
      <c r="J75" s="13" t="s">
        <v>204</v>
      </c>
      <c r="K75" s="13">
        <v>100</v>
      </c>
      <c r="L75" s="13" t="s">
        <v>76</v>
      </c>
      <c r="M75" s="41">
        <v>1000000</v>
      </c>
      <c r="N75" s="41">
        <v>0</v>
      </c>
      <c r="O75" s="66">
        <v>0</v>
      </c>
      <c r="P75" s="69">
        <f t="shared" si="16"/>
        <v>0</v>
      </c>
    </row>
    <row r="76" spans="1:16" s="6" customFormat="1" ht="15.6" x14ac:dyDescent="0.25">
      <c r="A76" s="32" t="s">
        <v>209</v>
      </c>
      <c r="B76" s="40" t="s">
        <v>24</v>
      </c>
      <c r="C76" s="40" t="s">
        <v>12</v>
      </c>
      <c r="D76" s="40" t="s">
        <v>52</v>
      </c>
      <c r="E76" s="40" t="s">
        <v>42</v>
      </c>
      <c r="F76" s="40" t="s">
        <v>40</v>
      </c>
      <c r="G76" s="40" t="s">
        <v>210</v>
      </c>
      <c r="H76" s="40" t="s">
        <v>0</v>
      </c>
      <c r="I76" s="40" t="s">
        <v>0</v>
      </c>
      <c r="J76" s="13"/>
      <c r="K76" s="13"/>
      <c r="L76" s="13"/>
      <c r="M76" s="41">
        <f t="shared" si="13"/>
        <v>128723762.72</v>
      </c>
      <c r="N76" s="41">
        <f t="shared" si="13"/>
        <v>10284241.689999999</v>
      </c>
      <c r="O76" s="66">
        <f t="shared" si="13"/>
        <v>10284241.689999999</v>
      </c>
      <c r="P76" s="69">
        <f t="shared" si="16"/>
        <v>7.9893886510840173E-2</v>
      </c>
    </row>
    <row r="77" spans="1:16" s="6" customFormat="1" ht="31.2" x14ac:dyDescent="0.25">
      <c r="A77" s="32" t="s">
        <v>202</v>
      </c>
      <c r="B77" s="40" t="s">
        <v>24</v>
      </c>
      <c r="C77" s="40" t="s">
        <v>12</v>
      </c>
      <c r="D77" s="40" t="s">
        <v>52</v>
      </c>
      <c r="E77" s="40" t="s">
        <v>42</v>
      </c>
      <c r="F77" s="40" t="s">
        <v>40</v>
      </c>
      <c r="G77" s="40" t="s">
        <v>210</v>
      </c>
      <c r="H77" s="40" t="s">
        <v>203</v>
      </c>
      <c r="I77" s="40" t="s">
        <v>0</v>
      </c>
      <c r="J77" s="13"/>
      <c r="K77" s="13"/>
      <c r="L77" s="13"/>
      <c r="M77" s="41">
        <f t="shared" si="13"/>
        <v>128723762.72</v>
      </c>
      <c r="N77" s="41">
        <f t="shared" si="13"/>
        <v>10284241.689999999</v>
      </c>
      <c r="O77" s="66">
        <f t="shared" si="13"/>
        <v>10284241.689999999</v>
      </c>
      <c r="P77" s="69">
        <f t="shared" si="16"/>
        <v>7.9893886510840173E-2</v>
      </c>
    </row>
    <row r="78" spans="1:16" s="6" customFormat="1" ht="46.8" x14ac:dyDescent="0.25">
      <c r="A78" s="32" t="s">
        <v>47</v>
      </c>
      <c r="B78" s="40" t="s">
        <v>24</v>
      </c>
      <c r="C78" s="40" t="s">
        <v>12</v>
      </c>
      <c r="D78" s="40" t="s">
        <v>52</v>
      </c>
      <c r="E78" s="40" t="s">
        <v>42</v>
      </c>
      <c r="F78" s="40" t="s">
        <v>40</v>
      </c>
      <c r="G78" s="40" t="s">
        <v>210</v>
      </c>
      <c r="H78" s="40" t="s">
        <v>203</v>
      </c>
      <c r="I78" s="40" t="s">
        <v>48</v>
      </c>
      <c r="J78" s="13"/>
      <c r="K78" s="13"/>
      <c r="L78" s="13"/>
      <c r="M78" s="41">
        <f>M79</f>
        <v>128723762.72</v>
      </c>
      <c r="N78" s="41">
        <f t="shared" ref="N78:O78" si="19">N79</f>
        <v>10284241.689999999</v>
      </c>
      <c r="O78" s="66">
        <f t="shared" si="19"/>
        <v>10284241.689999999</v>
      </c>
      <c r="P78" s="69">
        <f t="shared" si="16"/>
        <v>7.9893886510840173E-2</v>
      </c>
    </row>
    <row r="79" spans="1:16" ht="137.25" customHeight="1" x14ac:dyDescent="0.25">
      <c r="A79" s="16" t="s">
        <v>211</v>
      </c>
      <c r="B79" s="17" t="s">
        <v>24</v>
      </c>
      <c r="C79" s="17" t="s">
        <v>12</v>
      </c>
      <c r="D79" s="17" t="s">
        <v>52</v>
      </c>
      <c r="E79" s="17" t="s">
        <v>42</v>
      </c>
      <c r="F79" s="17" t="s">
        <v>40</v>
      </c>
      <c r="G79" s="17" t="s">
        <v>210</v>
      </c>
      <c r="H79" s="17" t="s">
        <v>203</v>
      </c>
      <c r="I79" s="17" t="s">
        <v>48</v>
      </c>
      <c r="J79" s="12" t="s">
        <v>204</v>
      </c>
      <c r="K79" s="12">
        <v>135</v>
      </c>
      <c r="L79" s="39" t="s">
        <v>79</v>
      </c>
      <c r="M79" s="34">
        <f>5000000+4415136.3+119308626.42</f>
        <v>128723762.72</v>
      </c>
      <c r="N79" s="65">
        <v>10284241.689999999</v>
      </c>
      <c r="O79" s="65">
        <v>10284241.689999999</v>
      </c>
      <c r="P79" s="69">
        <f t="shared" si="16"/>
        <v>7.9893886510840173E-2</v>
      </c>
    </row>
    <row r="80" spans="1:16" s="20" customFormat="1" ht="62.4" x14ac:dyDescent="0.25">
      <c r="A80" s="32" t="s">
        <v>126</v>
      </c>
      <c r="B80" s="40" t="s">
        <v>127</v>
      </c>
      <c r="C80" s="40"/>
      <c r="D80" s="40"/>
      <c r="E80" s="40"/>
      <c r="F80" s="40"/>
      <c r="G80" s="40"/>
      <c r="H80" s="40"/>
      <c r="I80" s="40"/>
      <c r="J80" s="13"/>
      <c r="K80" s="13"/>
      <c r="L80" s="13"/>
      <c r="M80" s="41">
        <f t="shared" ref="M80:O86" si="20">M81</f>
        <v>12832655.25</v>
      </c>
      <c r="N80" s="41">
        <f t="shared" si="20"/>
        <v>12035.25</v>
      </c>
      <c r="O80" s="66">
        <f t="shared" si="20"/>
        <v>12035.25</v>
      </c>
      <c r="P80" s="69">
        <f t="shared" si="16"/>
        <v>9.3786124270735011E-4</v>
      </c>
    </row>
    <row r="81" spans="1:16" s="20" customFormat="1" ht="31.2" x14ac:dyDescent="0.25">
      <c r="A81" s="32" t="s">
        <v>308</v>
      </c>
      <c r="B81" s="40" t="s">
        <v>127</v>
      </c>
      <c r="C81" s="40" t="s">
        <v>12</v>
      </c>
      <c r="D81" s="40" t="s">
        <v>29</v>
      </c>
      <c r="E81" s="40"/>
      <c r="F81" s="40"/>
      <c r="G81" s="40"/>
      <c r="H81" s="40"/>
      <c r="I81" s="40"/>
      <c r="J81" s="13"/>
      <c r="K81" s="13"/>
      <c r="L81" s="13"/>
      <c r="M81" s="41">
        <f t="shared" si="20"/>
        <v>12832655.25</v>
      </c>
      <c r="N81" s="41">
        <f t="shared" si="20"/>
        <v>12035.25</v>
      </c>
      <c r="O81" s="66">
        <f t="shared" si="20"/>
        <v>12035.25</v>
      </c>
      <c r="P81" s="69">
        <f t="shared" si="16"/>
        <v>9.3786124270735011E-4</v>
      </c>
    </row>
    <row r="82" spans="1:16" s="20" customFormat="1" ht="31.2" x14ac:dyDescent="0.25">
      <c r="A82" s="32" t="s">
        <v>147</v>
      </c>
      <c r="B82" s="40" t="s">
        <v>127</v>
      </c>
      <c r="C82" s="40" t="s">
        <v>12</v>
      </c>
      <c r="D82" s="40" t="s">
        <v>29</v>
      </c>
      <c r="E82" s="40" t="s">
        <v>42</v>
      </c>
      <c r="F82" s="40"/>
      <c r="G82" s="40"/>
      <c r="H82" s="40"/>
      <c r="I82" s="40"/>
      <c r="J82" s="13"/>
      <c r="K82" s="13"/>
      <c r="L82" s="13"/>
      <c r="M82" s="41">
        <f t="shared" si="20"/>
        <v>12832655.25</v>
      </c>
      <c r="N82" s="41">
        <f t="shared" si="20"/>
        <v>12035.25</v>
      </c>
      <c r="O82" s="66">
        <f t="shared" si="20"/>
        <v>12035.25</v>
      </c>
      <c r="P82" s="69">
        <f t="shared" si="16"/>
        <v>9.3786124270735011E-4</v>
      </c>
    </row>
    <row r="83" spans="1:16" s="20" customFormat="1" ht="62.4" x14ac:dyDescent="0.25">
      <c r="A83" s="32" t="s">
        <v>149</v>
      </c>
      <c r="B83" s="40" t="s">
        <v>127</v>
      </c>
      <c r="C83" s="40" t="s">
        <v>12</v>
      </c>
      <c r="D83" s="40" t="s">
        <v>29</v>
      </c>
      <c r="E83" s="40" t="s">
        <v>42</v>
      </c>
      <c r="F83" s="40"/>
      <c r="G83" s="40"/>
      <c r="H83" s="40"/>
      <c r="I83" s="40"/>
      <c r="J83" s="13"/>
      <c r="K83" s="13"/>
      <c r="L83" s="13"/>
      <c r="M83" s="41">
        <f t="shared" si="20"/>
        <v>12832655.25</v>
      </c>
      <c r="N83" s="41">
        <f t="shared" si="20"/>
        <v>12035.25</v>
      </c>
      <c r="O83" s="66">
        <f t="shared" si="20"/>
        <v>12035.25</v>
      </c>
      <c r="P83" s="69">
        <f t="shared" si="16"/>
        <v>9.3786124270735011E-4</v>
      </c>
    </row>
    <row r="84" spans="1:16" s="20" customFormat="1" ht="15.6" x14ac:dyDescent="0.25">
      <c r="A84" s="32" t="s">
        <v>55</v>
      </c>
      <c r="B84" s="40" t="s">
        <v>127</v>
      </c>
      <c r="C84" s="40" t="s">
        <v>12</v>
      </c>
      <c r="D84" s="40" t="s">
        <v>29</v>
      </c>
      <c r="E84" s="40" t="s">
        <v>42</v>
      </c>
      <c r="F84" s="40" t="s">
        <v>56</v>
      </c>
      <c r="G84" s="40"/>
      <c r="H84" s="40"/>
      <c r="I84" s="40"/>
      <c r="J84" s="13"/>
      <c r="K84" s="13"/>
      <c r="L84" s="13"/>
      <c r="M84" s="41">
        <f t="shared" si="20"/>
        <v>12832655.25</v>
      </c>
      <c r="N84" s="41">
        <f t="shared" si="20"/>
        <v>12035.25</v>
      </c>
      <c r="O84" s="66">
        <f t="shared" si="20"/>
        <v>12035.25</v>
      </c>
      <c r="P84" s="69">
        <f t="shared" si="16"/>
        <v>9.3786124270735011E-4</v>
      </c>
    </row>
    <row r="85" spans="1:16" s="20" customFormat="1" ht="15.6" x14ac:dyDescent="0.25">
      <c r="A85" s="32" t="s">
        <v>57</v>
      </c>
      <c r="B85" s="40" t="s">
        <v>127</v>
      </c>
      <c r="C85" s="40" t="s">
        <v>12</v>
      </c>
      <c r="D85" s="40" t="s">
        <v>29</v>
      </c>
      <c r="E85" s="40" t="s">
        <v>42</v>
      </c>
      <c r="F85" s="40" t="s">
        <v>56</v>
      </c>
      <c r="G85" s="40" t="s">
        <v>52</v>
      </c>
      <c r="H85" s="40"/>
      <c r="I85" s="40"/>
      <c r="J85" s="13"/>
      <c r="K85" s="13"/>
      <c r="L85" s="13"/>
      <c r="M85" s="41">
        <f t="shared" si="20"/>
        <v>12832655.25</v>
      </c>
      <c r="N85" s="41">
        <f t="shared" si="20"/>
        <v>12035.25</v>
      </c>
      <c r="O85" s="66">
        <f t="shared" si="20"/>
        <v>12035.25</v>
      </c>
      <c r="P85" s="69">
        <f t="shared" si="16"/>
        <v>9.3786124270735011E-4</v>
      </c>
    </row>
    <row r="86" spans="1:16" s="20" customFormat="1" ht="62.4" x14ac:dyDescent="0.25">
      <c r="A86" s="32" t="s">
        <v>309</v>
      </c>
      <c r="B86" s="40" t="s">
        <v>127</v>
      </c>
      <c r="C86" s="40" t="s">
        <v>12</v>
      </c>
      <c r="D86" s="40" t="s">
        <v>29</v>
      </c>
      <c r="E86" s="40" t="s">
        <v>42</v>
      </c>
      <c r="F86" s="40" t="s">
        <v>56</v>
      </c>
      <c r="G86" s="40" t="s">
        <v>52</v>
      </c>
      <c r="H86" s="40" t="s">
        <v>295</v>
      </c>
      <c r="I86" s="40"/>
      <c r="J86" s="13"/>
      <c r="K86" s="13"/>
      <c r="L86" s="13"/>
      <c r="M86" s="41">
        <f t="shared" si="20"/>
        <v>12832655.25</v>
      </c>
      <c r="N86" s="41">
        <f t="shared" si="20"/>
        <v>12035.25</v>
      </c>
      <c r="O86" s="66">
        <f t="shared" si="20"/>
        <v>12035.25</v>
      </c>
      <c r="P86" s="69">
        <f t="shared" si="16"/>
        <v>9.3786124270735011E-4</v>
      </c>
    </row>
    <row r="87" spans="1:16" s="20" customFormat="1" ht="46.8" x14ac:dyDescent="0.25">
      <c r="A87" s="32" t="s">
        <v>47</v>
      </c>
      <c r="B87" s="40" t="s">
        <v>127</v>
      </c>
      <c r="C87" s="40" t="s">
        <v>12</v>
      </c>
      <c r="D87" s="40" t="s">
        <v>29</v>
      </c>
      <c r="E87" s="40" t="s">
        <v>42</v>
      </c>
      <c r="F87" s="40" t="s">
        <v>56</v>
      </c>
      <c r="G87" s="40" t="s">
        <v>52</v>
      </c>
      <c r="H87" s="40" t="s">
        <v>295</v>
      </c>
      <c r="I87" s="40" t="s">
        <v>48</v>
      </c>
      <c r="J87" s="13"/>
      <c r="K87" s="13"/>
      <c r="L87" s="13"/>
      <c r="M87" s="41">
        <f>M88+M89+M90+M91+M92</f>
        <v>12832655.25</v>
      </c>
      <c r="N87" s="41">
        <f t="shared" ref="N87:O87" si="21">N88+N89+N90+N91+N92</f>
        <v>12035.25</v>
      </c>
      <c r="O87" s="66">
        <f t="shared" si="21"/>
        <v>12035.25</v>
      </c>
      <c r="P87" s="69">
        <f t="shared" si="16"/>
        <v>9.3786124270735011E-4</v>
      </c>
    </row>
    <row r="88" spans="1:16" s="43" customFormat="1" ht="62.4" x14ac:dyDescent="0.25">
      <c r="A88" s="16" t="s">
        <v>296</v>
      </c>
      <c r="B88" s="17" t="s">
        <v>127</v>
      </c>
      <c r="C88" s="17" t="s">
        <v>12</v>
      </c>
      <c r="D88" s="17" t="s">
        <v>29</v>
      </c>
      <c r="E88" s="17" t="s">
        <v>42</v>
      </c>
      <c r="F88" s="17" t="s">
        <v>56</v>
      </c>
      <c r="G88" s="17" t="s">
        <v>52</v>
      </c>
      <c r="H88" s="17" t="s">
        <v>295</v>
      </c>
      <c r="I88" s="17" t="s">
        <v>48</v>
      </c>
      <c r="J88" s="39" t="s">
        <v>310</v>
      </c>
      <c r="K88" s="39" t="s">
        <v>311</v>
      </c>
      <c r="L88" s="39" t="s">
        <v>79</v>
      </c>
      <c r="M88" s="34">
        <v>2953290</v>
      </c>
      <c r="N88" s="65">
        <v>0</v>
      </c>
      <c r="O88" s="65">
        <v>0</v>
      </c>
      <c r="P88" s="69">
        <f t="shared" si="16"/>
        <v>0</v>
      </c>
    </row>
    <row r="89" spans="1:16" s="43" customFormat="1" ht="31.2" x14ac:dyDescent="0.25">
      <c r="A89" s="16" t="s">
        <v>297</v>
      </c>
      <c r="B89" s="17" t="s">
        <v>127</v>
      </c>
      <c r="C89" s="17" t="s">
        <v>12</v>
      </c>
      <c r="D89" s="17" t="s">
        <v>29</v>
      </c>
      <c r="E89" s="17" t="s">
        <v>42</v>
      </c>
      <c r="F89" s="17" t="s">
        <v>56</v>
      </c>
      <c r="G89" s="17" t="s">
        <v>52</v>
      </c>
      <c r="H89" s="17" t="s">
        <v>295</v>
      </c>
      <c r="I89" s="17" t="s">
        <v>48</v>
      </c>
      <c r="J89" s="39" t="s">
        <v>310</v>
      </c>
      <c r="K89" s="39" t="s">
        <v>311</v>
      </c>
      <c r="L89" s="39" t="s">
        <v>79</v>
      </c>
      <c r="M89" s="34">
        <v>2842320</v>
      </c>
      <c r="N89" s="65">
        <v>0</v>
      </c>
      <c r="O89" s="65">
        <v>0</v>
      </c>
      <c r="P89" s="69">
        <f t="shared" si="16"/>
        <v>0</v>
      </c>
    </row>
    <row r="90" spans="1:16" s="43" customFormat="1" ht="31.2" x14ac:dyDescent="0.25">
      <c r="A90" s="16" t="s">
        <v>298</v>
      </c>
      <c r="B90" s="17" t="s">
        <v>127</v>
      </c>
      <c r="C90" s="17" t="s">
        <v>12</v>
      </c>
      <c r="D90" s="17" t="s">
        <v>29</v>
      </c>
      <c r="E90" s="17" t="s">
        <v>42</v>
      </c>
      <c r="F90" s="17" t="s">
        <v>56</v>
      </c>
      <c r="G90" s="17" t="s">
        <v>52</v>
      </c>
      <c r="H90" s="17" t="s">
        <v>295</v>
      </c>
      <c r="I90" s="17" t="s">
        <v>48</v>
      </c>
      <c r="J90" s="39" t="s">
        <v>310</v>
      </c>
      <c r="K90" s="39" t="s">
        <v>311</v>
      </c>
      <c r="L90" s="39" t="s">
        <v>79</v>
      </c>
      <c r="M90" s="34">
        <v>3118320</v>
      </c>
      <c r="N90" s="65">
        <v>0</v>
      </c>
      <c r="O90" s="65">
        <v>0</v>
      </c>
      <c r="P90" s="69">
        <f t="shared" si="16"/>
        <v>0</v>
      </c>
    </row>
    <row r="91" spans="1:16" s="43" customFormat="1" ht="46.8" x14ac:dyDescent="0.25">
      <c r="A91" s="16" t="s">
        <v>299</v>
      </c>
      <c r="B91" s="17" t="s">
        <v>127</v>
      </c>
      <c r="C91" s="17" t="s">
        <v>12</v>
      </c>
      <c r="D91" s="17" t="s">
        <v>29</v>
      </c>
      <c r="E91" s="17" t="s">
        <v>42</v>
      </c>
      <c r="F91" s="17" t="s">
        <v>56</v>
      </c>
      <c r="G91" s="17" t="s">
        <v>52</v>
      </c>
      <c r="H91" s="17" t="s">
        <v>295</v>
      </c>
      <c r="I91" s="17" t="s">
        <v>48</v>
      </c>
      <c r="J91" s="39" t="s">
        <v>310</v>
      </c>
      <c r="K91" s="39" t="s">
        <v>311</v>
      </c>
      <c r="L91" s="39" t="s">
        <v>79</v>
      </c>
      <c r="M91" s="34">
        <v>3906690</v>
      </c>
      <c r="N91" s="65">
        <v>0</v>
      </c>
      <c r="O91" s="65">
        <v>0</v>
      </c>
      <c r="P91" s="69">
        <f t="shared" si="16"/>
        <v>0</v>
      </c>
    </row>
    <row r="92" spans="1:16" s="43" customFormat="1" ht="62.4" x14ac:dyDescent="0.25">
      <c r="A92" s="16" t="s">
        <v>300</v>
      </c>
      <c r="B92" s="17" t="s">
        <v>127</v>
      </c>
      <c r="C92" s="17" t="s">
        <v>12</v>
      </c>
      <c r="D92" s="17" t="s">
        <v>29</v>
      </c>
      <c r="E92" s="17" t="s">
        <v>42</v>
      </c>
      <c r="F92" s="17" t="s">
        <v>56</v>
      </c>
      <c r="G92" s="17" t="s">
        <v>52</v>
      </c>
      <c r="H92" s="17" t="s">
        <v>295</v>
      </c>
      <c r="I92" s="17" t="s">
        <v>48</v>
      </c>
      <c r="J92" s="39" t="s">
        <v>310</v>
      </c>
      <c r="K92" s="39" t="s">
        <v>311</v>
      </c>
      <c r="L92" s="39" t="s">
        <v>79</v>
      </c>
      <c r="M92" s="34">
        <v>12035.25</v>
      </c>
      <c r="N92" s="65">
        <v>12035.25</v>
      </c>
      <c r="O92" s="65">
        <v>12035.25</v>
      </c>
      <c r="P92" s="69">
        <f t="shared" si="16"/>
        <v>1</v>
      </c>
    </row>
    <row r="93" spans="1:16" ht="31.2" x14ac:dyDescent="0.25">
      <c r="A93" s="32" t="s">
        <v>93</v>
      </c>
      <c r="B93" s="40" t="s">
        <v>94</v>
      </c>
      <c r="C93" s="40" t="s">
        <v>0</v>
      </c>
      <c r="D93" s="40" t="s">
        <v>0</v>
      </c>
      <c r="E93" s="40" t="s">
        <v>0</v>
      </c>
      <c r="F93" s="40" t="s">
        <v>0</v>
      </c>
      <c r="G93" s="40" t="s">
        <v>0</v>
      </c>
      <c r="H93" s="40"/>
      <c r="I93" s="40"/>
      <c r="J93" s="13"/>
      <c r="K93" s="13"/>
      <c r="L93" s="13"/>
      <c r="M93" s="41">
        <f t="shared" ref="M93:O99" si="22">M94</f>
        <v>6366907</v>
      </c>
      <c r="N93" s="41">
        <f t="shared" si="22"/>
        <v>0</v>
      </c>
      <c r="O93" s="66">
        <f t="shared" si="22"/>
        <v>0</v>
      </c>
      <c r="P93" s="69">
        <f t="shared" si="16"/>
        <v>0</v>
      </c>
    </row>
    <row r="94" spans="1:16" ht="31.2" x14ac:dyDescent="0.25">
      <c r="A94" s="32" t="s">
        <v>128</v>
      </c>
      <c r="B94" s="40" t="s">
        <v>94</v>
      </c>
      <c r="C94" s="40" t="s">
        <v>12</v>
      </c>
      <c r="D94" s="40" t="s">
        <v>29</v>
      </c>
      <c r="E94" s="40" t="s">
        <v>0</v>
      </c>
      <c r="F94" s="40" t="s">
        <v>0</v>
      </c>
      <c r="G94" s="40" t="s">
        <v>0</v>
      </c>
      <c r="H94" s="40"/>
      <c r="I94" s="40"/>
      <c r="J94" s="13"/>
      <c r="K94" s="13"/>
      <c r="L94" s="13"/>
      <c r="M94" s="41">
        <f t="shared" si="22"/>
        <v>6366907</v>
      </c>
      <c r="N94" s="41">
        <f t="shared" si="22"/>
        <v>0</v>
      </c>
      <c r="O94" s="66">
        <f t="shared" si="22"/>
        <v>0</v>
      </c>
      <c r="P94" s="69">
        <f t="shared" si="16"/>
        <v>0</v>
      </c>
    </row>
    <row r="95" spans="1:16" ht="31.2" x14ac:dyDescent="0.25">
      <c r="A95" s="32" t="s">
        <v>147</v>
      </c>
      <c r="B95" s="40" t="s">
        <v>94</v>
      </c>
      <c r="C95" s="40" t="s">
        <v>12</v>
      </c>
      <c r="D95" s="40" t="s">
        <v>29</v>
      </c>
      <c r="E95" s="40" t="s">
        <v>42</v>
      </c>
      <c r="F95" s="40" t="s">
        <v>0</v>
      </c>
      <c r="G95" s="40" t="s">
        <v>0</v>
      </c>
      <c r="H95" s="40"/>
      <c r="I95" s="40"/>
      <c r="J95" s="13"/>
      <c r="K95" s="13"/>
      <c r="L95" s="13"/>
      <c r="M95" s="41">
        <f t="shared" si="22"/>
        <v>6366907</v>
      </c>
      <c r="N95" s="41">
        <f t="shared" si="22"/>
        <v>0</v>
      </c>
      <c r="O95" s="66">
        <f t="shared" si="22"/>
        <v>0</v>
      </c>
      <c r="P95" s="69">
        <f t="shared" si="16"/>
        <v>0</v>
      </c>
    </row>
    <row r="96" spans="1:16" ht="62.4" x14ac:dyDescent="0.25">
      <c r="A96" s="32" t="s">
        <v>149</v>
      </c>
      <c r="B96" s="40" t="s">
        <v>94</v>
      </c>
      <c r="C96" s="40" t="s">
        <v>12</v>
      </c>
      <c r="D96" s="40" t="s">
        <v>29</v>
      </c>
      <c r="E96" s="40" t="s">
        <v>42</v>
      </c>
      <c r="F96" s="40"/>
      <c r="G96" s="40"/>
      <c r="H96" s="40"/>
      <c r="I96" s="40"/>
      <c r="J96" s="13"/>
      <c r="K96" s="13"/>
      <c r="L96" s="13"/>
      <c r="M96" s="41">
        <f t="shared" si="22"/>
        <v>6366907</v>
      </c>
      <c r="N96" s="41">
        <f t="shared" si="22"/>
        <v>0</v>
      </c>
      <c r="O96" s="66">
        <f t="shared" si="22"/>
        <v>0</v>
      </c>
      <c r="P96" s="69">
        <f t="shared" si="16"/>
        <v>0</v>
      </c>
    </row>
    <row r="97" spans="1:16" ht="15.6" x14ac:dyDescent="0.25">
      <c r="A97" s="32" t="s">
        <v>97</v>
      </c>
      <c r="B97" s="40" t="s">
        <v>94</v>
      </c>
      <c r="C97" s="40" t="s">
        <v>12</v>
      </c>
      <c r="D97" s="40" t="s">
        <v>29</v>
      </c>
      <c r="E97" s="40" t="s">
        <v>42</v>
      </c>
      <c r="F97" s="40" t="s">
        <v>20</v>
      </c>
      <c r="G97" s="40" t="s">
        <v>0</v>
      </c>
      <c r="H97" s="40"/>
      <c r="I97" s="40"/>
      <c r="J97" s="13"/>
      <c r="K97" s="13"/>
      <c r="L97" s="13"/>
      <c r="M97" s="41">
        <f t="shared" si="22"/>
        <v>6366907</v>
      </c>
      <c r="N97" s="41">
        <f t="shared" si="22"/>
        <v>0</v>
      </c>
      <c r="O97" s="66">
        <f t="shared" si="22"/>
        <v>0</v>
      </c>
      <c r="P97" s="69">
        <f t="shared" si="16"/>
        <v>0</v>
      </c>
    </row>
    <row r="98" spans="1:16" ht="15.6" x14ac:dyDescent="0.25">
      <c r="A98" s="32" t="s">
        <v>129</v>
      </c>
      <c r="B98" s="40" t="s">
        <v>94</v>
      </c>
      <c r="C98" s="40" t="s">
        <v>12</v>
      </c>
      <c r="D98" s="40" t="s">
        <v>29</v>
      </c>
      <c r="E98" s="40" t="s">
        <v>42</v>
      </c>
      <c r="F98" s="40" t="s">
        <v>20</v>
      </c>
      <c r="G98" s="40" t="s">
        <v>52</v>
      </c>
      <c r="H98" s="40"/>
      <c r="I98" s="40"/>
      <c r="J98" s="13"/>
      <c r="K98" s="13"/>
      <c r="L98" s="13"/>
      <c r="M98" s="41">
        <f t="shared" si="22"/>
        <v>6366907</v>
      </c>
      <c r="N98" s="41">
        <f t="shared" si="22"/>
        <v>0</v>
      </c>
      <c r="O98" s="66">
        <f t="shared" si="22"/>
        <v>0</v>
      </c>
      <c r="P98" s="69">
        <f t="shared" si="16"/>
        <v>0</v>
      </c>
    </row>
    <row r="99" spans="1:16" ht="31.2" x14ac:dyDescent="0.25">
      <c r="A99" s="32" t="s">
        <v>130</v>
      </c>
      <c r="B99" s="40" t="s">
        <v>94</v>
      </c>
      <c r="C99" s="40" t="s">
        <v>12</v>
      </c>
      <c r="D99" s="40" t="s">
        <v>29</v>
      </c>
      <c r="E99" s="40" t="s">
        <v>42</v>
      </c>
      <c r="F99" s="40" t="s">
        <v>20</v>
      </c>
      <c r="G99" s="40" t="s">
        <v>52</v>
      </c>
      <c r="H99" s="40" t="s">
        <v>131</v>
      </c>
      <c r="I99" s="40"/>
      <c r="J99" s="13"/>
      <c r="K99" s="13"/>
      <c r="L99" s="13"/>
      <c r="M99" s="41">
        <f t="shared" si="22"/>
        <v>6366907</v>
      </c>
      <c r="N99" s="41">
        <f t="shared" si="22"/>
        <v>0</v>
      </c>
      <c r="O99" s="66">
        <f t="shared" si="22"/>
        <v>0</v>
      </c>
      <c r="P99" s="69">
        <f t="shared" si="16"/>
        <v>0</v>
      </c>
    </row>
    <row r="100" spans="1:16" ht="46.8" x14ac:dyDescent="0.25">
      <c r="A100" s="32" t="s">
        <v>47</v>
      </c>
      <c r="B100" s="40" t="s">
        <v>94</v>
      </c>
      <c r="C100" s="40" t="s">
        <v>12</v>
      </c>
      <c r="D100" s="40" t="s">
        <v>29</v>
      </c>
      <c r="E100" s="40" t="s">
        <v>42</v>
      </c>
      <c r="F100" s="40" t="s">
        <v>20</v>
      </c>
      <c r="G100" s="40" t="s">
        <v>52</v>
      </c>
      <c r="H100" s="40" t="s">
        <v>131</v>
      </c>
      <c r="I100" s="40" t="s">
        <v>48</v>
      </c>
      <c r="J100" s="13"/>
      <c r="K100" s="13"/>
      <c r="L100" s="13"/>
      <c r="M100" s="41">
        <f>M101+M102</f>
        <v>6366907</v>
      </c>
      <c r="N100" s="41">
        <f t="shared" ref="N100:O100" si="23">N101+N102</f>
        <v>0</v>
      </c>
      <c r="O100" s="66">
        <f t="shared" si="23"/>
        <v>0</v>
      </c>
      <c r="P100" s="69">
        <f t="shared" si="16"/>
        <v>0</v>
      </c>
    </row>
    <row r="101" spans="1:16" ht="15.6" x14ac:dyDescent="0.25">
      <c r="A101" s="16" t="s">
        <v>281</v>
      </c>
      <c r="B101" s="17" t="s">
        <v>94</v>
      </c>
      <c r="C101" s="17" t="s">
        <v>12</v>
      </c>
      <c r="D101" s="17" t="s">
        <v>29</v>
      </c>
      <c r="E101" s="17" t="s">
        <v>42</v>
      </c>
      <c r="F101" s="17" t="s">
        <v>20</v>
      </c>
      <c r="G101" s="17" t="s">
        <v>52</v>
      </c>
      <c r="H101" s="17" t="s">
        <v>131</v>
      </c>
      <c r="I101" s="17" t="s">
        <v>48</v>
      </c>
      <c r="J101" s="12" t="s">
        <v>133</v>
      </c>
      <c r="K101" s="12" t="s">
        <v>282</v>
      </c>
      <c r="L101" s="39">
        <v>2028</v>
      </c>
      <c r="M101" s="34">
        <f>3200000+3439550-2272643</f>
        <v>4366907</v>
      </c>
      <c r="N101" s="65">
        <v>0</v>
      </c>
      <c r="O101" s="65">
        <v>0</v>
      </c>
      <c r="P101" s="69">
        <f t="shared" si="16"/>
        <v>0</v>
      </c>
    </row>
    <row r="102" spans="1:16" s="19" customFormat="1" ht="31.2" x14ac:dyDescent="0.25">
      <c r="A102" s="16" t="s">
        <v>301</v>
      </c>
      <c r="B102" s="17" t="s">
        <v>94</v>
      </c>
      <c r="C102" s="17" t="s">
        <v>12</v>
      </c>
      <c r="D102" s="17" t="s">
        <v>29</v>
      </c>
      <c r="E102" s="17" t="s">
        <v>42</v>
      </c>
      <c r="F102" s="17" t="s">
        <v>20</v>
      </c>
      <c r="G102" s="17" t="s">
        <v>52</v>
      </c>
      <c r="H102" s="17" t="s">
        <v>131</v>
      </c>
      <c r="I102" s="17" t="s">
        <v>48</v>
      </c>
      <c r="J102" s="12" t="s">
        <v>133</v>
      </c>
      <c r="K102" s="12" t="s">
        <v>282</v>
      </c>
      <c r="L102" s="39" t="s">
        <v>76</v>
      </c>
      <c r="M102" s="34">
        <v>2000000</v>
      </c>
      <c r="N102" s="65">
        <v>0</v>
      </c>
      <c r="O102" s="65">
        <v>0</v>
      </c>
      <c r="P102" s="69">
        <f t="shared" si="16"/>
        <v>0</v>
      </c>
    </row>
    <row r="103" spans="1:16" s="6" customFormat="1" ht="31.2" x14ac:dyDescent="0.25">
      <c r="A103" s="32" t="s">
        <v>212</v>
      </c>
      <c r="B103" s="40" t="s">
        <v>213</v>
      </c>
      <c r="C103" s="40" t="s">
        <v>0</v>
      </c>
      <c r="D103" s="40" t="s">
        <v>0</v>
      </c>
      <c r="E103" s="40" t="s">
        <v>0</v>
      </c>
      <c r="F103" s="40" t="s">
        <v>0</v>
      </c>
      <c r="G103" s="40" t="s">
        <v>0</v>
      </c>
      <c r="H103" s="40" t="s">
        <v>0</v>
      </c>
      <c r="I103" s="40" t="s">
        <v>0</v>
      </c>
      <c r="J103" s="13"/>
      <c r="K103" s="13"/>
      <c r="L103" s="13"/>
      <c r="M103" s="41">
        <f t="shared" ref="M103:O110" si="24">M104</f>
        <v>423866087.19999999</v>
      </c>
      <c r="N103" s="41">
        <f t="shared" si="24"/>
        <v>44611664.990000002</v>
      </c>
      <c r="O103" s="66">
        <f t="shared" si="24"/>
        <v>44108892.840000004</v>
      </c>
      <c r="P103" s="69">
        <f t="shared" si="16"/>
        <v>0.10406327416136821</v>
      </c>
    </row>
    <row r="104" spans="1:16" s="6" customFormat="1" ht="31.2" x14ac:dyDescent="0.25">
      <c r="A104" s="32" t="s">
        <v>214</v>
      </c>
      <c r="B104" s="40" t="s">
        <v>213</v>
      </c>
      <c r="C104" s="40" t="s">
        <v>12</v>
      </c>
      <c r="D104" s="40" t="s">
        <v>52</v>
      </c>
      <c r="E104" s="40" t="s">
        <v>0</v>
      </c>
      <c r="F104" s="40" t="s">
        <v>0</v>
      </c>
      <c r="G104" s="40" t="s">
        <v>0</v>
      </c>
      <c r="H104" s="40" t="s">
        <v>0</v>
      </c>
      <c r="I104" s="40" t="s">
        <v>0</v>
      </c>
      <c r="J104" s="13"/>
      <c r="K104" s="13"/>
      <c r="L104" s="13"/>
      <c r="M104" s="41">
        <f t="shared" si="24"/>
        <v>423866087.19999999</v>
      </c>
      <c r="N104" s="41">
        <f t="shared" si="24"/>
        <v>44611664.990000002</v>
      </c>
      <c r="O104" s="66">
        <f t="shared" si="24"/>
        <v>44108892.840000004</v>
      </c>
      <c r="P104" s="69">
        <f t="shared" si="16"/>
        <v>0.10406327416136821</v>
      </c>
    </row>
    <row r="105" spans="1:16" s="6" customFormat="1" ht="31.2" x14ac:dyDescent="0.25">
      <c r="A105" s="32" t="s">
        <v>147</v>
      </c>
      <c r="B105" s="40" t="s">
        <v>213</v>
      </c>
      <c r="C105" s="40" t="s">
        <v>12</v>
      </c>
      <c r="D105" s="40" t="s">
        <v>52</v>
      </c>
      <c r="E105" s="40" t="s">
        <v>42</v>
      </c>
      <c r="F105" s="40" t="s">
        <v>0</v>
      </c>
      <c r="G105" s="40" t="s">
        <v>0</v>
      </c>
      <c r="H105" s="40" t="s">
        <v>0</v>
      </c>
      <c r="I105" s="40" t="s">
        <v>0</v>
      </c>
      <c r="J105" s="13"/>
      <c r="K105" s="13"/>
      <c r="L105" s="13"/>
      <c r="M105" s="41">
        <f t="shared" si="24"/>
        <v>423866087.19999999</v>
      </c>
      <c r="N105" s="41">
        <f t="shared" si="24"/>
        <v>44611664.990000002</v>
      </c>
      <c r="O105" s="66">
        <f t="shared" si="24"/>
        <v>44108892.840000004</v>
      </c>
      <c r="P105" s="69">
        <f t="shared" si="16"/>
        <v>0.10406327416136821</v>
      </c>
    </row>
    <row r="106" spans="1:16" s="6" customFormat="1" ht="62.4" x14ac:dyDescent="0.25">
      <c r="A106" s="21" t="s">
        <v>149</v>
      </c>
      <c r="B106" s="40" t="s">
        <v>213</v>
      </c>
      <c r="C106" s="40" t="s">
        <v>12</v>
      </c>
      <c r="D106" s="40" t="s">
        <v>52</v>
      </c>
      <c r="E106" s="40" t="s">
        <v>42</v>
      </c>
      <c r="F106" s="40"/>
      <c r="G106" s="40"/>
      <c r="H106" s="40"/>
      <c r="I106" s="40"/>
      <c r="J106" s="13"/>
      <c r="K106" s="13"/>
      <c r="L106" s="13"/>
      <c r="M106" s="41">
        <f t="shared" si="24"/>
        <v>423866087.19999999</v>
      </c>
      <c r="N106" s="41">
        <f t="shared" si="24"/>
        <v>44611664.990000002</v>
      </c>
      <c r="O106" s="66">
        <f t="shared" si="24"/>
        <v>44108892.840000004</v>
      </c>
      <c r="P106" s="69">
        <f t="shared" si="16"/>
        <v>0.10406327416136821</v>
      </c>
    </row>
    <row r="107" spans="1:16" s="6" customFormat="1" ht="15.6" x14ac:dyDescent="0.25">
      <c r="A107" s="32" t="s">
        <v>32</v>
      </c>
      <c r="B107" s="40" t="s">
        <v>213</v>
      </c>
      <c r="C107" s="40" t="s">
        <v>12</v>
      </c>
      <c r="D107" s="40" t="s">
        <v>52</v>
      </c>
      <c r="E107" s="40" t="s">
        <v>42</v>
      </c>
      <c r="F107" s="40" t="s">
        <v>33</v>
      </c>
      <c r="G107" s="40" t="s">
        <v>0</v>
      </c>
      <c r="H107" s="40" t="s">
        <v>0</v>
      </c>
      <c r="I107" s="40" t="s">
        <v>0</v>
      </c>
      <c r="J107" s="13"/>
      <c r="K107" s="13"/>
      <c r="L107" s="13"/>
      <c r="M107" s="41">
        <f t="shared" si="24"/>
        <v>423866087.19999999</v>
      </c>
      <c r="N107" s="41">
        <f t="shared" si="24"/>
        <v>44611664.990000002</v>
      </c>
      <c r="O107" s="66">
        <f t="shared" si="24"/>
        <v>44108892.840000004</v>
      </c>
      <c r="P107" s="69">
        <f t="shared" si="16"/>
        <v>0.10406327416136821</v>
      </c>
    </row>
    <row r="108" spans="1:16" s="6" customFormat="1" ht="15.6" x14ac:dyDescent="0.25">
      <c r="A108" s="32" t="s">
        <v>215</v>
      </c>
      <c r="B108" s="40" t="s">
        <v>213</v>
      </c>
      <c r="C108" s="40" t="s">
        <v>12</v>
      </c>
      <c r="D108" s="40" t="s">
        <v>52</v>
      </c>
      <c r="E108" s="40" t="s">
        <v>42</v>
      </c>
      <c r="F108" s="40" t="s">
        <v>33</v>
      </c>
      <c r="G108" s="40" t="s">
        <v>86</v>
      </c>
      <c r="H108" s="40" t="s">
        <v>0</v>
      </c>
      <c r="I108" s="40" t="s">
        <v>0</v>
      </c>
      <c r="J108" s="13"/>
      <c r="K108" s="13"/>
      <c r="L108" s="13"/>
      <c r="M108" s="41">
        <f t="shared" si="24"/>
        <v>423866087.19999999</v>
      </c>
      <c r="N108" s="41">
        <f t="shared" si="24"/>
        <v>44611664.990000002</v>
      </c>
      <c r="O108" s="66">
        <f t="shared" si="24"/>
        <v>44108892.840000004</v>
      </c>
      <c r="P108" s="69">
        <f t="shared" si="16"/>
        <v>0.10406327416136821</v>
      </c>
    </row>
    <row r="109" spans="1:16" s="6" customFormat="1" ht="31.2" x14ac:dyDescent="0.25">
      <c r="A109" s="32" t="s">
        <v>245</v>
      </c>
      <c r="B109" s="40" t="s">
        <v>213</v>
      </c>
      <c r="C109" s="40" t="s">
        <v>12</v>
      </c>
      <c r="D109" s="40" t="s">
        <v>52</v>
      </c>
      <c r="E109" s="40" t="s">
        <v>42</v>
      </c>
      <c r="F109" s="40" t="s">
        <v>33</v>
      </c>
      <c r="G109" s="40" t="s">
        <v>86</v>
      </c>
      <c r="H109" s="40" t="s">
        <v>244</v>
      </c>
      <c r="I109" s="40" t="s">
        <v>0</v>
      </c>
      <c r="J109" s="13"/>
      <c r="K109" s="13"/>
      <c r="L109" s="13"/>
      <c r="M109" s="41">
        <f t="shared" si="24"/>
        <v>423866087.19999999</v>
      </c>
      <c r="N109" s="41">
        <f t="shared" si="24"/>
        <v>44611664.990000002</v>
      </c>
      <c r="O109" s="66">
        <f t="shared" si="24"/>
        <v>44108892.840000004</v>
      </c>
      <c r="P109" s="69">
        <f t="shared" si="16"/>
        <v>0.10406327416136821</v>
      </c>
    </row>
    <row r="110" spans="1:16" s="6" customFormat="1" ht="46.8" x14ac:dyDescent="0.25">
      <c r="A110" s="32" t="s">
        <v>47</v>
      </c>
      <c r="B110" s="40" t="s">
        <v>213</v>
      </c>
      <c r="C110" s="40" t="s">
        <v>12</v>
      </c>
      <c r="D110" s="40" t="s">
        <v>52</v>
      </c>
      <c r="E110" s="40" t="s">
        <v>42</v>
      </c>
      <c r="F110" s="40" t="s">
        <v>33</v>
      </c>
      <c r="G110" s="40" t="s">
        <v>86</v>
      </c>
      <c r="H110" s="40" t="s">
        <v>244</v>
      </c>
      <c r="I110" s="40" t="s">
        <v>48</v>
      </c>
      <c r="J110" s="13"/>
      <c r="K110" s="13"/>
      <c r="L110" s="13"/>
      <c r="M110" s="41">
        <f t="shared" si="24"/>
        <v>423866087.19999999</v>
      </c>
      <c r="N110" s="41">
        <f t="shared" si="24"/>
        <v>44611664.990000002</v>
      </c>
      <c r="O110" s="66">
        <f t="shared" si="24"/>
        <v>44108892.840000004</v>
      </c>
      <c r="P110" s="69">
        <f t="shared" si="16"/>
        <v>0.10406327416136821</v>
      </c>
    </row>
    <row r="111" spans="1:16" s="30" customFormat="1" ht="39.6" x14ac:dyDescent="0.25">
      <c r="A111" s="16" t="s">
        <v>216</v>
      </c>
      <c r="B111" s="17" t="s">
        <v>213</v>
      </c>
      <c r="C111" s="17" t="s">
        <v>12</v>
      </c>
      <c r="D111" s="17" t="s">
        <v>52</v>
      </c>
      <c r="E111" s="17" t="s">
        <v>42</v>
      </c>
      <c r="F111" s="17" t="s">
        <v>33</v>
      </c>
      <c r="G111" s="17" t="s">
        <v>86</v>
      </c>
      <c r="H111" s="17" t="s">
        <v>244</v>
      </c>
      <c r="I111" s="17" t="s">
        <v>48</v>
      </c>
      <c r="J111" s="12" t="s">
        <v>217</v>
      </c>
      <c r="K111" s="12" t="s">
        <v>218</v>
      </c>
      <c r="L111" s="12">
        <v>2025</v>
      </c>
      <c r="M111" s="34">
        <v>423866087.19999999</v>
      </c>
      <c r="N111" s="65">
        <v>44611664.990000002</v>
      </c>
      <c r="O111" s="65">
        <v>44108892.840000004</v>
      </c>
      <c r="P111" s="69">
        <f t="shared" si="16"/>
        <v>0.10406327416136821</v>
      </c>
    </row>
    <row r="112" spans="1:16" ht="18" x14ac:dyDescent="0.3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</row>
    <row r="113" spans="1:16" ht="18" x14ac:dyDescent="0.3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</row>
    <row r="114" spans="1:16" ht="18" x14ac:dyDescent="0.3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</row>
    <row r="115" spans="1:16" ht="38.25" customHeight="1" x14ac:dyDescent="0.35">
      <c r="A115" s="80" t="s">
        <v>369</v>
      </c>
      <c r="B115" s="80"/>
      <c r="C115" s="80"/>
      <c r="D115" s="80"/>
      <c r="E115" s="73"/>
      <c r="F115" s="73"/>
      <c r="G115" s="73"/>
      <c r="H115" s="73"/>
      <c r="I115" s="73"/>
      <c r="J115" s="73"/>
      <c r="K115" s="73"/>
      <c r="L115" s="73"/>
      <c r="M115" s="81" t="s">
        <v>370</v>
      </c>
      <c r="N115" s="81"/>
      <c r="O115" s="81"/>
      <c r="P115" s="81"/>
    </row>
    <row r="116" spans="1:16" x14ac:dyDescent="0.25">
      <c r="P116" s="9"/>
    </row>
    <row r="117" spans="1:16" x14ac:dyDescent="0.25">
      <c r="P117" s="9"/>
    </row>
    <row r="118" spans="1:16" x14ac:dyDescent="0.25">
      <c r="P118" s="9"/>
    </row>
    <row r="119" spans="1:16" x14ac:dyDescent="0.25">
      <c r="P119" s="9"/>
    </row>
    <row r="120" spans="1:16" x14ac:dyDescent="0.25">
      <c r="P120" s="9"/>
    </row>
    <row r="121" spans="1:16" ht="18" x14ac:dyDescent="0.35">
      <c r="A121" s="74" t="s">
        <v>367</v>
      </c>
    </row>
    <row r="122" spans="1:16" ht="18" x14ac:dyDescent="0.35">
      <c r="A122" s="74" t="s">
        <v>366</v>
      </c>
    </row>
  </sheetData>
  <mergeCells count="5">
    <mergeCell ref="A115:D115"/>
    <mergeCell ref="M115:P115"/>
    <mergeCell ref="A2:P2"/>
    <mergeCell ref="A3:P3"/>
    <mergeCell ref="N1:P1"/>
  </mergeCells>
  <pageMargins left="0.39370080000000002" right="0.39370080000000002" top="0.55826770000000003" bottom="0.51259840000000001" header="0.3" footer="0.3"/>
  <pageSetup paperSize="9" scale="68" fitToHeight="0" orientation="landscape" r:id="rId1"/>
  <headerFooter differentFirst="1">
    <oddHeader>&amp;C&amp;P</oddHeader>
    <firstHeader>&amp;C&amp;P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179"/>
  <sheetViews>
    <sheetView view="pageBreakPreview" topLeftCell="A158" zoomScaleNormal="100" zoomScaleSheetLayoutView="100" workbookViewId="0">
      <selection activeCell="C170" sqref="C170"/>
    </sheetView>
  </sheetViews>
  <sheetFormatPr defaultRowHeight="13.2" x14ac:dyDescent="0.25"/>
  <cols>
    <col min="1" max="1" width="49" style="30" customWidth="1"/>
    <col min="2" max="2" width="5.6640625" style="30" customWidth="1"/>
    <col min="3" max="3" width="8.44140625" style="30" customWidth="1"/>
    <col min="4" max="4" width="6.33203125" style="30" customWidth="1"/>
    <col min="5" max="5" width="7.77734375" style="30" bestFit="1" customWidth="1"/>
    <col min="6" max="7" width="5.33203125" style="30" customWidth="1"/>
    <col min="8" max="8" width="9.109375" style="30" customWidth="1"/>
    <col min="9" max="9" width="7.109375" style="30" customWidth="1"/>
    <col min="10" max="10" width="14.33203125" style="30" customWidth="1"/>
    <col min="11" max="11" width="12.109375" style="30" customWidth="1"/>
    <col min="12" max="12" width="9.33203125" style="30" customWidth="1"/>
    <col min="13" max="15" width="21.77734375" style="30" bestFit="1" customWidth="1"/>
    <col min="16" max="16" width="21.77734375" style="30" customWidth="1"/>
  </cols>
  <sheetData>
    <row r="1" spans="1:16" ht="15.6" x14ac:dyDescent="0.25">
      <c r="A1" s="35" t="s">
        <v>0</v>
      </c>
      <c r="B1" s="35" t="s">
        <v>0</v>
      </c>
      <c r="C1" s="35" t="s">
        <v>0</v>
      </c>
      <c r="D1" s="35" t="s">
        <v>0</v>
      </c>
      <c r="E1" s="35" t="s">
        <v>0</v>
      </c>
      <c r="F1" s="35" t="s">
        <v>0</v>
      </c>
      <c r="G1" s="57" t="s">
        <v>0</v>
      </c>
      <c r="H1" s="57" t="s">
        <v>0</v>
      </c>
      <c r="I1" s="57" t="s">
        <v>0</v>
      </c>
      <c r="J1" s="36"/>
      <c r="K1" s="36"/>
      <c r="L1" s="36"/>
      <c r="M1" s="36"/>
      <c r="N1" s="83" t="s">
        <v>359</v>
      </c>
      <c r="O1" s="83"/>
      <c r="P1" s="83"/>
    </row>
    <row r="2" spans="1:16" ht="33" customHeight="1" x14ac:dyDescent="0.25">
      <c r="A2" s="82" t="s">
        <v>362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7.399999999999999" customHeight="1" x14ac:dyDescent="0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42.6" customHeight="1" x14ac:dyDescent="0.25">
      <c r="A4" s="1" t="s">
        <v>146</v>
      </c>
      <c r="B4" s="1" t="s">
        <v>2</v>
      </c>
      <c r="C4" s="1" t="s">
        <v>144</v>
      </c>
      <c r="D4" s="1" t="s">
        <v>145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2" t="s">
        <v>8</v>
      </c>
      <c r="K4" s="2" t="s">
        <v>9</v>
      </c>
      <c r="L4" s="15" t="s">
        <v>10</v>
      </c>
      <c r="M4" s="58" t="s">
        <v>354</v>
      </c>
      <c r="N4" s="58" t="s">
        <v>355</v>
      </c>
      <c r="O4" s="58" t="s">
        <v>356</v>
      </c>
      <c r="P4" s="67" t="s">
        <v>368</v>
      </c>
    </row>
    <row r="5" spans="1:16" ht="14.4" customHeight="1" x14ac:dyDescent="0.25">
      <c r="A5" s="4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>
        <v>10</v>
      </c>
      <c r="K5" s="4">
        <v>11</v>
      </c>
      <c r="L5" s="4">
        <v>12</v>
      </c>
      <c r="M5" s="3">
        <v>13</v>
      </c>
      <c r="N5" s="3">
        <v>14</v>
      </c>
      <c r="O5" s="70">
        <v>15</v>
      </c>
      <c r="P5" s="71">
        <v>16</v>
      </c>
    </row>
    <row r="6" spans="1:16" ht="15.6" x14ac:dyDescent="0.25">
      <c r="A6" s="21" t="s">
        <v>25</v>
      </c>
      <c r="B6" s="25" t="s">
        <v>0</v>
      </c>
      <c r="C6" s="25" t="s">
        <v>0</v>
      </c>
      <c r="D6" s="25" t="s">
        <v>0</v>
      </c>
      <c r="E6" s="25" t="s">
        <v>0</v>
      </c>
      <c r="F6" s="25" t="s">
        <v>0</v>
      </c>
      <c r="G6" s="25" t="s">
        <v>0</v>
      </c>
      <c r="H6" s="25" t="s">
        <v>0</v>
      </c>
      <c r="I6" s="25" t="s">
        <v>0</v>
      </c>
      <c r="J6" s="25" t="s">
        <v>0</v>
      </c>
      <c r="K6" s="25" t="s">
        <v>0</v>
      </c>
      <c r="L6" s="25" t="s">
        <v>0</v>
      </c>
      <c r="M6" s="23">
        <f>M7+M16+M25+M71+M92+M129+M140</f>
        <v>6518096125.8699989</v>
      </c>
      <c r="N6" s="23">
        <f>N7+N16+N25+N71+N92+N129+N140</f>
        <v>1737007188.03</v>
      </c>
      <c r="O6" s="62">
        <f>O7+O16+O25+O71+O92+O129+O140</f>
        <v>1327284797.6999998</v>
      </c>
      <c r="P6" s="69">
        <f>O6/M6</f>
        <v>0.20363074923551258</v>
      </c>
    </row>
    <row r="7" spans="1:16" ht="31.2" x14ac:dyDescent="0.25">
      <c r="A7" s="21" t="s">
        <v>39</v>
      </c>
      <c r="B7" s="22" t="s">
        <v>40</v>
      </c>
      <c r="C7" s="22" t="s">
        <v>0</v>
      </c>
      <c r="D7" s="22" t="s">
        <v>0</v>
      </c>
      <c r="E7" s="22" t="s">
        <v>0</v>
      </c>
      <c r="F7" s="22" t="s">
        <v>0</v>
      </c>
      <c r="G7" s="22" t="s">
        <v>0</v>
      </c>
      <c r="H7" s="28" t="s">
        <v>0</v>
      </c>
      <c r="I7" s="28" t="s">
        <v>0</v>
      </c>
      <c r="J7" s="28" t="s">
        <v>0</v>
      </c>
      <c r="K7" s="28" t="s">
        <v>0</v>
      </c>
      <c r="L7" s="28" t="s">
        <v>0</v>
      </c>
      <c r="M7" s="23">
        <f t="shared" ref="M7:O14" si="0">M8</f>
        <v>322291965.48000002</v>
      </c>
      <c r="N7" s="23">
        <f t="shared" si="0"/>
        <v>99042584.620000005</v>
      </c>
      <c r="O7" s="62">
        <f t="shared" si="0"/>
        <v>176593130.16999999</v>
      </c>
      <c r="P7" s="69">
        <f t="shared" ref="P7:P48" si="1">O7/M7</f>
        <v>0.54792904907509576</v>
      </c>
    </row>
    <row r="8" spans="1:16" ht="62.4" x14ac:dyDescent="0.25">
      <c r="A8" s="21" t="s">
        <v>101</v>
      </c>
      <c r="B8" s="22" t="s">
        <v>40</v>
      </c>
      <c r="C8" s="22" t="s">
        <v>12</v>
      </c>
      <c r="D8" s="22" t="s">
        <v>29</v>
      </c>
      <c r="E8" s="22" t="s">
        <v>0</v>
      </c>
      <c r="F8" s="22" t="s">
        <v>0</v>
      </c>
      <c r="G8" s="22" t="s">
        <v>0</v>
      </c>
      <c r="H8" s="28" t="s">
        <v>0</v>
      </c>
      <c r="I8" s="28" t="s">
        <v>0</v>
      </c>
      <c r="J8" s="28" t="s">
        <v>0</v>
      </c>
      <c r="K8" s="28" t="s">
        <v>0</v>
      </c>
      <c r="L8" s="28" t="s">
        <v>0</v>
      </c>
      <c r="M8" s="23">
        <f t="shared" si="0"/>
        <v>322291965.48000002</v>
      </c>
      <c r="N8" s="23">
        <f t="shared" si="0"/>
        <v>99042584.620000005</v>
      </c>
      <c r="O8" s="62">
        <f t="shared" si="0"/>
        <v>176593130.16999999</v>
      </c>
      <c r="P8" s="69">
        <f t="shared" si="1"/>
        <v>0.54792904907509576</v>
      </c>
    </row>
    <row r="9" spans="1:16" ht="31.2" x14ac:dyDescent="0.25">
      <c r="A9" s="21" t="s">
        <v>162</v>
      </c>
      <c r="B9" s="22" t="s">
        <v>40</v>
      </c>
      <c r="C9" s="22" t="s">
        <v>12</v>
      </c>
      <c r="D9" s="22" t="s">
        <v>29</v>
      </c>
      <c r="E9" s="22" t="s">
        <v>102</v>
      </c>
      <c r="F9" s="22" t="s">
        <v>0</v>
      </c>
      <c r="G9" s="22" t="s">
        <v>0</v>
      </c>
      <c r="H9" s="28" t="s">
        <v>0</v>
      </c>
      <c r="I9" s="28" t="s">
        <v>0</v>
      </c>
      <c r="J9" s="28" t="s">
        <v>0</v>
      </c>
      <c r="K9" s="28" t="s">
        <v>0</v>
      </c>
      <c r="L9" s="28" t="s">
        <v>0</v>
      </c>
      <c r="M9" s="23">
        <f t="shared" si="0"/>
        <v>322291965.48000002</v>
      </c>
      <c r="N9" s="23">
        <f t="shared" si="0"/>
        <v>99042584.620000005</v>
      </c>
      <c r="O9" s="62">
        <f t="shared" si="0"/>
        <v>176593130.16999999</v>
      </c>
      <c r="P9" s="69">
        <f t="shared" si="1"/>
        <v>0.54792904907509576</v>
      </c>
    </row>
    <row r="10" spans="1:16" ht="15.6" x14ac:dyDescent="0.25">
      <c r="A10" s="31" t="s">
        <v>32</v>
      </c>
      <c r="B10" s="22" t="s">
        <v>40</v>
      </c>
      <c r="C10" s="22" t="s">
        <v>12</v>
      </c>
      <c r="D10" s="22" t="s">
        <v>29</v>
      </c>
      <c r="E10" s="22" t="s">
        <v>102</v>
      </c>
      <c r="F10" s="22" t="s">
        <v>33</v>
      </c>
      <c r="G10" s="22" t="s">
        <v>0</v>
      </c>
      <c r="H10" s="22" t="s">
        <v>0</v>
      </c>
      <c r="I10" s="22" t="s">
        <v>0</v>
      </c>
      <c r="J10" s="22" t="s">
        <v>0</v>
      </c>
      <c r="K10" s="22" t="s">
        <v>0</v>
      </c>
      <c r="L10" s="22" t="s">
        <v>0</v>
      </c>
      <c r="M10" s="23">
        <f t="shared" si="0"/>
        <v>322291965.48000002</v>
      </c>
      <c r="N10" s="23">
        <f t="shared" si="0"/>
        <v>99042584.620000005</v>
      </c>
      <c r="O10" s="62">
        <f t="shared" si="0"/>
        <v>176593130.16999999</v>
      </c>
      <c r="P10" s="69">
        <f t="shared" si="1"/>
        <v>0.54792904907509576</v>
      </c>
    </row>
    <row r="11" spans="1:16" ht="15.6" x14ac:dyDescent="0.25">
      <c r="A11" s="31" t="s">
        <v>103</v>
      </c>
      <c r="B11" s="22" t="s">
        <v>40</v>
      </c>
      <c r="C11" s="22" t="s">
        <v>12</v>
      </c>
      <c r="D11" s="22" t="s">
        <v>29</v>
      </c>
      <c r="E11" s="22" t="s">
        <v>102</v>
      </c>
      <c r="F11" s="22" t="s">
        <v>33</v>
      </c>
      <c r="G11" s="22" t="s">
        <v>56</v>
      </c>
      <c r="H11" s="22" t="s">
        <v>0</v>
      </c>
      <c r="I11" s="22" t="s">
        <v>0</v>
      </c>
      <c r="J11" s="22" t="s">
        <v>0</v>
      </c>
      <c r="K11" s="22" t="s">
        <v>0</v>
      </c>
      <c r="L11" s="22" t="s">
        <v>0</v>
      </c>
      <c r="M11" s="23">
        <f t="shared" si="0"/>
        <v>322291965.48000002</v>
      </c>
      <c r="N11" s="23">
        <f t="shared" si="0"/>
        <v>99042584.620000005</v>
      </c>
      <c r="O11" s="62">
        <f t="shared" si="0"/>
        <v>176593130.16999999</v>
      </c>
      <c r="P11" s="69">
        <f t="shared" si="1"/>
        <v>0.54792904907509576</v>
      </c>
    </row>
    <row r="12" spans="1:16" ht="124.8" x14ac:dyDescent="0.25">
      <c r="A12" s="21" t="s">
        <v>104</v>
      </c>
      <c r="B12" s="22" t="s">
        <v>40</v>
      </c>
      <c r="C12" s="22" t="s">
        <v>12</v>
      </c>
      <c r="D12" s="22" t="s">
        <v>29</v>
      </c>
      <c r="E12" s="22" t="s">
        <v>102</v>
      </c>
      <c r="F12" s="22" t="s">
        <v>33</v>
      </c>
      <c r="G12" s="22" t="s">
        <v>56</v>
      </c>
      <c r="H12" s="22" t="s">
        <v>105</v>
      </c>
      <c r="I12" s="28" t="s">
        <v>0</v>
      </c>
      <c r="J12" s="28" t="s">
        <v>0</v>
      </c>
      <c r="K12" s="28" t="s">
        <v>0</v>
      </c>
      <c r="L12" s="28" t="s">
        <v>0</v>
      </c>
      <c r="M12" s="23">
        <f t="shared" si="0"/>
        <v>322291965.48000002</v>
      </c>
      <c r="N12" s="23">
        <f t="shared" si="0"/>
        <v>99042584.620000005</v>
      </c>
      <c r="O12" s="62">
        <f t="shared" si="0"/>
        <v>176593130.16999999</v>
      </c>
      <c r="P12" s="69">
        <f t="shared" si="1"/>
        <v>0.54792904907509576</v>
      </c>
    </row>
    <row r="13" spans="1:16" ht="62.4" x14ac:dyDescent="0.25">
      <c r="A13" s="21" t="s">
        <v>106</v>
      </c>
      <c r="B13" s="22" t="s">
        <v>40</v>
      </c>
      <c r="C13" s="22" t="s">
        <v>12</v>
      </c>
      <c r="D13" s="22" t="s">
        <v>29</v>
      </c>
      <c r="E13" s="22" t="s">
        <v>102</v>
      </c>
      <c r="F13" s="22" t="s">
        <v>33</v>
      </c>
      <c r="G13" s="22" t="s">
        <v>56</v>
      </c>
      <c r="H13" s="22" t="s">
        <v>105</v>
      </c>
      <c r="I13" s="22" t="s">
        <v>107</v>
      </c>
      <c r="J13" s="22" t="s">
        <v>0</v>
      </c>
      <c r="K13" s="22" t="s">
        <v>0</v>
      </c>
      <c r="L13" s="22" t="s">
        <v>0</v>
      </c>
      <c r="M13" s="23">
        <f t="shared" si="0"/>
        <v>322291965.48000002</v>
      </c>
      <c r="N13" s="23">
        <f t="shared" si="0"/>
        <v>99042584.620000005</v>
      </c>
      <c r="O13" s="62">
        <f t="shared" si="0"/>
        <v>176593130.16999999</v>
      </c>
      <c r="P13" s="69">
        <f t="shared" si="1"/>
        <v>0.54792904907509576</v>
      </c>
    </row>
    <row r="14" spans="1:16" ht="15.6" x14ac:dyDescent="0.25">
      <c r="A14" s="21" t="s">
        <v>161</v>
      </c>
      <c r="B14" s="48" t="s">
        <v>0</v>
      </c>
      <c r="C14" s="48" t="s">
        <v>0</v>
      </c>
      <c r="D14" s="48" t="s">
        <v>0</v>
      </c>
      <c r="E14" s="48" t="s">
        <v>0</v>
      </c>
      <c r="F14" s="48" t="s">
        <v>0</v>
      </c>
      <c r="G14" s="48" t="s">
        <v>0</v>
      </c>
      <c r="H14" s="48" t="s">
        <v>0</v>
      </c>
      <c r="I14" s="48" t="s">
        <v>0</v>
      </c>
      <c r="J14" s="48" t="s">
        <v>0</v>
      </c>
      <c r="K14" s="48" t="s">
        <v>0</v>
      </c>
      <c r="L14" s="48" t="s">
        <v>0</v>
      </c>
      <c r="M14" s="23">
        <f t="shared" si="0"/>
        <v>322291965.48000002</v>
      </c>
      <c r="N14" s="23">
        <f t="shared" si="0"/>
        <v>99042584.620000005</v>
      </c>
      <c r="O14" s="62">
        <f t="shared" si="0"/>
        <v>176593130.16999999</v>
      </c>
      <c r="P14" s="69">
        <f t="shared" si="1"/>
        <v>0.54792904907509576</v>
      </c>
    </row>
    <row r="15" spans="1:16" ht="31.2" x14ac:dyDescent="0.25">
      <c r="A15" s="24" t="s">
        <v>159</v>
      </c>
      <c r="B15" s="25" t="s">
        <v>40</v>
      </c>
      <c r="C15" s="25" t="s">
        <v>12</v>
      </c>
      <c r="D15" s="25" t="s">
        <v>29</v>
      </c>
      <c r="E15" s="25" t="s">
        <v>102</v>
      </c>
      <c r="F15" s="25" t="s">
        <v>33</v>
      </c>
      <c r="G15" s="25" t="s">
        <v>56</v>
      </c>
      <c r="H15" s="25" t="s">
        <v>105</v>
      </c>
      <c r="I15" s="25" t="s">
        <v>107</v>
      </c>
      <c r="J15" s="11" t="s">
        <v>108</v>
      </c>
      <c r="K15" s="11" t="s">
        <v>160</v>
      </c>
      <c r="L15" s="11">
        <v>2025</v>
      </c>
      <c r="M15" s="26">
        <v>322291965.48000002</v>
      </c>
      <c r="N15" s="26">
        <v>99042584.620000005</v>
      </c>
      <c r="O15" s="63">
        <v>176593130.16999999</v>
      </c>
      <c r="P15" s="69">
        <f t="shared" si="1"/>
        <v>0.54792904907509576</v>
      </c>
    </row>
    <row r="16" spans="1:16" s="6" customFormat="1" ht="46.8" x14ac:dyDescent="0.25">
      <c r="A16" s="21" t="s">
        <v>271</v>
      </c>
      <c r="B16" s="22" t="s">
        <v>86</v>
      </c>
      <c r="C16" s="22" t="s">
        <v>0</v>
      </c>
      <c r="D16" s="22" t="s">
        <v>0</v>
      </c>
      <c r="E16" s="22" t="s">
        <v>0</v>
      </c>
      <c r="F16" s="22" t="s">
        <v>0</v>
      </c>
      <c r="G16" s="22" t="s">
        <v>0</v>
      </c>
      <c r="H16" s="22" t="s">
        <v>0</v>
      </c>
      <c r="I16" s="22" t="s">
        <v>0</v>
      </c>
      <c r="J16" s="7" t="s">
        <v>0</v>
      </c>
      <c r="K16" s="7" t="s">
        <v>0</v>
      </c>
      <c r="L16" s="7" t="s">
        <v>0</v>
      </c>
      <c r="M16" s="23">
        <f t="shared" ref="M16:O23" si="2">M17</f>
        <v>917936527.03999996</v>
      </c>
      <c r="N16" s="23">
        <f t="shared" si="2"/>
        <v>51296165.920000002</v>
      </c>
      <c r="O16" s="62">
        <f t="shared" si="2"/>
        <v>51296165.920000002</v>
      </c>
      <c r="P16" s="69">
        <f t="shared" si="1"/>
        <v>5.5882040216234607E-2</v>
      </c>
    </row>
    <row r="17" spans="1:16" s="6" customFormat="1" ht="62.4" x14ac:dyDescent="0.25">
      <c r="A17" s="21" t="s">
        <v>272</v>
      </c>
      <c r="B17" s="22" t="s">
        <v>86</v>
      </c>
      <c r="C17" s="22">
        <v>2</v>
      </c>
      <c r="D17" s="22" t="s">
        <v>29</v>
      </c>
      <c r="E17" s="22" t="s">
        <v>0</v>
      </c>
      <c r="F17" s="22" t="s">
        <v>0</v>
      </c>
      <c r="G17" s="22" t="s">
        <v>0</v>
      </c>
      <c r="H17" s="22" t="s">
        <v>0</v>
      </c>
      <c r="I17" s="22" t="s">
        <v>0</v>
      </c>
      <c r="J17" s="7" t="s">
        <v>0</v>
      </c>
      <c r="K17" s="7" t="s">
        <v>0</v>
      </c>
      <c r="L17" s="7" t="s">
        <v>0</v>
      </c>
      <c r="M17" s="23">
        <f t="shared" si="2"/>
        <v>917936527.03999996</v>
      </c>
      <c r="N17" s="23">
        <f t="shared" si="2"/>
        <v>51296165.920000002</v>
      </c>
      <c r="O17" s="62">
        <f t="shared" si="2"/>
        <v>51296165.920000002</v>
      </c>
      <c r="P17" s="69">
        <f t="shared" si="1"/>
        <v>5.5882040216234607E-2</v>
      </c>
    </row>
    <row r="18" spans="1:16" s="6" customFormat="1" ht="31.2" x14ac:dyDescent="0.25">
      <c r="A18" s="21" t="s">
        <v>273</v>
      </c>
      <c r="B18" s="22" t="s">
        <v>86</v>
      </c>
      <c r="C18" s="22">
        <v>2</v>
      </c>
      <c r="D18" s="22" t="s">
        <v>29</v>
      </c>
      <c r="E18" s="22" t="s">
        <v>274</v>
      </c>
      <c r="F18" s="22" t="s">
        <v>0</v>
      </c>
      <c r="G18" s="22" t="s">
        <v>0</v>
      </c>
      <c r="H18" s="22" t="s">
        <v>0</v>
      </c>
      <c r="I18" s="22" t="s">
        <v>0</v>
      </c>
      <c r="J18" s="7" t="s">
        <v>0</v>
      </c>
      <c r="K18" s="7" t="s">
        <v>0</v>
      </c>
      <c r="L18" s="7" t="s">
        <v>0</v>
      </c>
      <c r="M18" s="23">
        <f t="shared" si="2"/>
        <v>917936527.03999996</v>
      </c>
      <c r="N18" s="23">
        <f t="shared" si="2"/>
        <v>51296165.920000002</v>
      </c>
      <c r="O18" s="62">
        <f t="shared" si="2"/>
        <v>51296165.920000002</v>
      </c>
      <c r="P18" s="69">
        <f t="shared" si="1"/>
        <v>5.5882040216234607E-2</v>
      </c>
    </row>
    <row r="19" spans="1:16" s="6" customFormat="1" ht="15.6" x14ac:dyDescent="0.25">
      <c r="A19" s="21" t="s">
        <v>275</v>
      </c>
      <c r="B19" s="22" t="s">
        <v>86</v>
      </c>
      <c r="C19" s="22">
        <v>2</v>
      </c>
      <c r="D19" s="22" t="s">
        <v>29</v>
      </c>
      <c r="E19" s="22" t="s">
        <v>274</v>
      </c>
      <c r="F19" s="22" t="s">
        <v>27</v>
      </c>
      <c r="G19" s="22" t="s">
        <v>0</v>
      </c>
      <c r="H19" s="22" t="s">
        <v>0</v>
      </c>
      <c r="I19" s="22" t="s">
        <v>0</v>
      </c>
      <c r="J19" s="7" t="s">
        <v>0</v>
      </c>
      <c r="K19" s="7" t="s">
        <v>0</v>
      </c>
      <c r="L19" s="7" t="s">
        <v>0</v>
      </c>
      <c r="M19" s="23">
        <f t="shared" si="2"/>
        <v>917936527.03999996</v>
      </c>
      <c r="N19" s="23">
        <f t="shared" si="2"/>
        <v>51296165.920000002</v>
      </c>
      <c r="O19" s="62">
        <f t="shared" si="2"/>
        <v>51296165.920000002</v>
      </c>
      <c r="P19" s="69">
        <f t="shared" si="1"/>
        <v>5.5882040216234607E-2</v>
      </c>
    </row>
    <row r="20" spans="1:16" s="6" customFormat="1" ht="31.2" x14ac:dyDescent="0.25">
      <c r="A20" s="21" t="s">
        <v>276</v>
      </c>
      <c r="B20" s="22" t="s">
        <v>86</v>
      </c>
      <c r="C20" s="22">
        <v>2</v>
      </c>
      <c r="D20" s="22" t="s">
        <v>29</v>
      </c>
      <c r="E20" s="22" t="s">
        <v>274</v>
      </c>
      <c r="F20" s="22" t="s">
        <v>27</v>
      </c>
      <c r="G20" s="22" t="s">
        <v>56</v>
      </c>
      <c r="H20" s="22" t="s">
        <v>0</v>
      </c>
      <c r="I20" s="22" t="s">
        <v>0</v>
      </c>
      <c r="J20" s="7" t="s">
        <v>0</v>
      </c>
      <c r="K20" s="7" t="s">
        <v>0</v>
      </c>
      <c r="L20" s="7" t="s">
        <v>0</v>
      </c>
      <c r="M20" s="23">
        <f t="shared" si="2"/>
        <v>917936527.03999996</v>
      </c>
      <c r="N20" s="23">
        <f t="shared" si="2"/>
        <v>51296165.920000002</v>
      </c>
      <c r="O20" s="62">
        <f t="shared" si="2"/>
        <v>51296165.920000002</v>
      </c>
      <c r="P20" s="69">
        <f t="shared" si="1"/>
        <v>5.5882040216234607E-2</v>
      </c>
    </row>
    <row r="21" spans="1:16" s="6" customFormat="1" ht="46.8" x14ac:dyDescent="0.25">
      <c r="A21" s="21" t="s">
        <v>277</v>
      </c>
      <c r="B21" s="22" t="s">
        <v>86</v>
      </c>
      <c r="C21" s="22">
        <v>2</v>
      </c>
      <c r="D21" s="22" t="s">
        <v>29</v>
      </c>
      <c r="E21" s="22" t="s">
        <v>274</v>
      </c>
      <c r="F21" s="22" t="s">
        <v>27</v>
      </c>
      <c r="G21" s="22" t="s">
        <v>56</v>
      </c>
      <c r="H21" s="22">
        <v>12850</v>
      </c>
      <c r="I21" s="22" t="s">
        <v>0</v>
      </c>
      <c r="J21" s="7" t="s">
        <v>0</v>
      </c>
      <c r="K21" s="7" t="s">
        <v>0</v>
      </c>
      <c r="L21" s="7" t="s">
        <v>0</v>
      </c>
      <c r="M21" s="23">
        <f t="shared" si="2"/>
        <v>917936527.03999996</v>
      </c>
      <c r="N21" s="23">
        <f t="shared" si="2"/>
        <v>51296165.920000002</v>
      </c>
      <c r="O21" s="62">
        <f t="shared" si="2"/>
        <v>51296165.920000002</v>
      </c>
      <c r="P21" s="69">
        <f t="shared" si="1"/>
        <v>5.5882040216234607E-2</v>
      </c>
    </row>
    <row r="22" spans="1:16" s="6" customFormat="1" ht="62.4" x14ac:dyDescent="0.25">
      <c r="A22" s="21" t="s">
        <v>106</v>
      </c>
      <c r="B22" s="22" t="s">
        <v>86</v>
      </c>
      <c r="C22" s="22">
        <v>2</v>
      </c>
      <c r="D22" s="22" t="s">
        <v>29</v>
      </c>
      <c r="E22" s="22" t="s">
        <v>274</v>
      </c>
      <c r="F22" s="22" t="s">
        <v>27</v>
      </c>
      <c r="G22" s="22" t="s">
        <v>56</v>
      </c>
      <c r="H22" s="22">
        <v>12850</v>
      </c>
      <c r="I22" s="22" t="s">
        <v>107</v>
      </c>
      <c r="J22" s="7" t="s">
        <v>0</v>
      </c>
      <c r="K22" s="7" t="s">
        <v>0</v>
      </c>
      <c r="L22" s="7" t="s">
        <v>0</v>
      </c>
      <c r="M22" s="23">
        <f t="shared" si="2"/>
        <v>917936527.03999996</v>
      </c>
      <c r="N22" s="23">
        <f t="shared" si="2"/>
        <v>51296165.920000002</v>
      </c>
      <c r="O22" s="62">
        <f t="shared" si="2"/>
        <v>51296165.920000002</v>
      </c>
      <c r="P22" s="69">
        <f t="shared" si="1"/>
        <v>5.5882040216234607E-2</v>
      </c>
    </row>
    <row r="23" spans="1:16" s="6" customFormat="1" ht="15.6" x14ac:dyDescent="0.25">
      <c r="A23" s="21" t="s">
        <v>170</v>
      </c>
      <c r="B23" s="22" t="s">
        <v>0</v>
      </c>
      <c r="C23" s="22" t="s">
        <v>0</v>
      </c>
      <c r="D23" s="22" t="s">
        <v>0</v>
      </c>
      <c r="E23" s="22" t="s">
        <v>0</v>
      </c>
      <c r="F23" s="22" t="s">
        <v>0</v>
      </c>
      <c r="G23" s="22" t="s">
        <v>0</v>
      </c>
      <c r="H23" s="22" t="s">
        <v>0</v>
      </c>
      <c r="I23" s="22" t="s">
        <v>0</v>
      </c>
      <c r="J23" s="7" t="s">
        <v>0</v>
      </c>
      <c r="K23" s="7" t="s">
        <v>0</v>
      </c>
      <c r="L23" s="7" t="s">
        <v>0</v>
      </c>
      <c r="M23" s="23">
        <f t="shared" si="2"/>
        <v>917936527.03999996</v>
      </c>
      <c r="N23" s="23">
        <f t="shared" si="2"/>
        <v>51296165.920000002</v>
      </c>
      <c r="O23" s="62">
        <f t="shared" si="2"/>
        <v>51296165.920000002</v>
      </c>
      <c r="P23" s="69">
        <f t="shared" si="1"/>
        <v>5.5882040216234607E-2</v>
      </c>
    </row>
    <row r="24" spans="1:16" ht="46.8" x14ac:dyDescent="0.25">
      <c r="A24" s="24" t="s">
        <v>278</v>
      </c>
      <c r="B24" s="25" t="s">
        <v>86</v>
      </c>
      <c r="C24" s="25">
        <v>2</v>
      </c>
      <c r="D24" s="25" t="s">
        <v>29</v>
      </c>
      <c r="E24" s="25" t="s">
        <v>274</v>
      </c>
      <c r="F24" s="25" t="s">
        <v>27</v>
      </c>
      <c r="G24" s="25" t="s">
        <v>56</v>
      </c>
      <c r="H24" s="25">
        <v>12850</v>
      </c>
      <c r="I24" s="25" t="s">
        <v>107</v>
      </c>
      <c r="J24" s="11" t="s">
        <v>279</v>
      </c>
      <c r="K24" s="11">
        <v>205.2</v>
      </c>
      <c r="L24" s="11">
        <v>2025</v>
      </c>
      <c r="M24" s="26">
        <v>917936527.03999996</v>
      </c>
      <c r="N24" s="26">
        <v>51296165.920000002</v>
      </c>
      <c r="O24" s="63">
        <v>51296165.920000002</v>
      </c>
      <c r="P24" s="69">
        <f t="shared" si="1"/>
        <v>5.5882040216234607E-2</v>
      </c>
    </row>
    <row r="25" spans="1:16" ht="46.8" x14ac:dyDescent="0.25">
      <c r="A25" s="21" t="s">
        <v>50</v>
      </c>
      <c r="B25" s="22" t="s">
        <v>21</v>
      </c>
      <c r="C25" s="22" t="s">
        <v>0</v>
      </c>
      <c r="D25" s="22" t="s">
        <v>0</v>
      </c>
      <c r="E25" s="22" t="s">
        <v>0</v>
      </c>
      <c r="F25" s="22" t="s">
        <v>0</v>
      </c>
      <c r="G25" s="22" t="s">
        <v>0</v>
      </c>
      <c r="H25" s="22" t="s">
        <v>0</v>
      </c>
      <c r="I25" s="22" t="s">
        <v>0</v>
      </c>
      <c r="J25" s="22" t="s">
        <v>0</v>
      </c>
      <c r="K25" s="22" t="s">
        <v>0</v>
      </c>
      <c r="L25" s="22" t="s">
        <v>0</v>
      </c>
      <c r="M25" s="23">
        <f>M26+M43+M61</f>
        <v>266590155.61999997</v>
      </c>
      <c r="N25" s="23">
        <f>N26+N43+N61</f>
        <v>29396935.43</v>
      </c>
      <c r="O25" s="62">
        <f>O26+O43+O61</f>
        <v>29396935.43</v>
      </c>
      <c r="P25" s="69">
        <f t="shared" si="1"/>
        <v>0.11027014617862581</v>
      </c>
    </row>
    <row r="26" spans="1:16" ht="46.8" x14ac:dyDescent="0.25">
      <c r="A26" s="21" t="s">
        <v>246</v>
      </c>
      <c r="B26" s="22" t="s">
        <v>21</v>
      </c>
      <c r="C26" s="22" t="s">
        <v>11</v>
      </c>
      <c r="D26" s="22" t="s">
        <v>247</v>
      </c>
      <c r="E26" s="22" t="s">
        <v>0</v>
      </c>
      <c r="F26" s="22" t="s">
        <v>0</v>
      </c>
      <c r="G26" s="22" t="s">
        <v>0</v>
      </c>
      <c r="H26" s="22" t="s">
        <v>0</v>
      </c>
      <c r="I26" s="22" t="s">
        <v>0</v>
      </c>
      <c r="J26" s="22" t="s">
        <v>0</v>
      </c>
      <c r="K26" s="22" t="s">
        <v>0</v>
      </c>
      <c r="L26" s="22" t="s">
        <v>0</v>
      </c>
      <c r="M26" s="23">
        <f>M27</f>
        <v>133837474.00999999</v>
      </c>
      <c r="N26" s="23">
        <f t="shared" ref="N26:O30" si="3">N27</f>
        <v>0</v>
      </c>
      <c r="O26" s="62">
        <f t="shared" si="3"/>
        <v>0</v>
      </c>
      <c r="P26" s="69">
        <f t="shared" si="1"/>
        <v>0</v>
      </c>
    </row>
    <row r="27" spans="1:16" ht="46.8" x14ac:dyDescent="0.25">
      <c r="A27" s="21" t="s">
        <v>53</v>
      </c>
      <c r="B27" s="22" t="s">
        <v>21</v>
      </c>
      <c r="C27" s="22" t="s">
        <v>11</v>
      </c>
      <c r="D27" s="22" t="s">
        <v>247</v>
      </c>
      <c r="E27" s="22" t="s">
        <v>54</v>
      </c>
      <c r="F27" s="22" t="s">
        <v>0</v>
      </c>
      <c r="G27" s="22" t="s">
        <v>0</v>
      </c>
      <c r="H27" s="22" t="s">
        <v>0</v>
      </c>
      <c r="I27" s="22" t="s">
        <v>0</v>
      </c>
      <c r="J27" s="22" t="s">
        <v>0</v>
      </c>
      <c r="K27" s="22" t="s">
        <v>0</v>
      </c>
      <c r="L27" s="22" t="s">
        <v>0</v>
      </c>
      <c r="M27" s="23">
        <f>M28</f>
        <v>133837474.00999999</v>
      </c>
      <c r="N27" s="23">
        <f t="shared" si="3"/>
        <v>0</v>
      </c>
      <c r="O27" s="62">
        <f t="shared" si="3"/>
        <v>0</v>
      </c>
      <c r="P27" s="69">
        <f t="shared" si="1"/>
        <v>0</v>
      </c>
    </row>
    <row r="28" spans="1:16" ht="15.6" x14ac:dyDescent="0.25">
      <c r="A28" s="21" t="s">
        <v>55</v>
      </c>
      <c r="B28" s="22" t="s">
        <v>21</v>
      </c>
      <c r="C28" s="22" t="s">
        <v>11</v>
      </c>
      <c r="D28" s="22" t="s">
        <v>247</v>
      </c>
      <c r="E28" s="22" t="s">
        <v>54</v>
      </c>
      <c r="F28" s="22" t="s">
        <v>56</v>
      </c>
      <c r="G28" s="22" t="s">
        <v>0</v>
      </c>
      <c r="H28" s="22" t="s">
        <v>0</v>
      </c>
      <c r="I28" s="22" t="s">
        <v>0</v>
      </c>
      <c r="J28" s="22" t="s">
        <v>0</v>
      </c>
      <c r="K28" s="22" t="s">
        <v>0</v>
      </c>
      <c r="L28" s="22" t="s">
        <v>0</v>
      </c>
      <c r="M28" s="23">
        <f>M29</f>
        <v>133837474.00999999</v>
      </c>
      <c r="N28" s="23">
        <f t="shared" si="3"/>
        <v>0</v>
      </c>
      <c r="O28" s="62">
        <f t="shared" si="3"/>
        <v>0</v>
      </c>
      <c r="P28" s="69">
        <f t="shared" si="1"/>
        <v>0</v>
      </c>
    </row>
    <row r="29" spans="1:16" ht="15.6" x14ac:dyDescent="0.25">
      <c r="A29" s="21" t="s">
        <v>57</v>
      </c>
      <c r="B29" s="22" t="s">
        <v>21</v>
      </c>
      <c r="C29" s="22" t="s">
        <v>11</v>
      </c>
      <c r="D29" s="22" t="s">
        <v>247</v>
      </c>
      <c r="E29" s="22" t="s">
        <v>54</v>
      </c>
      <c r="F29" s="22" t="s">
        <v>56</v>
      </c>
      <c r="G29" s="22" t="s">
        <v>52</v>
      </c>
      <c r="H29" s="22" t="s">
        <v>0</v>
      </c>
      <c r="I29" s="22" t="s">
        <v>0</v>
      </c>
      <c r="J29" s="22" t="s">
        <v>0</v>
      </c>
      <c r="K29" s="22" t="s">
        <v>0</v>
      </c>
      <c r="L29" s="22" t="s">
        <v>0</v>
      </c>
      <c r="M29" s="23">
        <f>M30</f>
        <v>133837474.00999999</v>
      </c>
      <c r="N29" s="23">
        <f t="shared" si="3"/>
        <v>0</v>
      </c>
      <c r="O29" s="62">
        <f t="shared" si="3"/>
        <v>0</v>
      </c>
      <c r="P29" s="69">
        <f t="shared" si="1"/>
        <v>0</v>
      </c>
    </row>
    <row r="30" spans="1:16" ht="31.2" x14ac:dyDescent="0.25">
      <c r="A30" s="21" t="s">
        <v>248</v>
      </c>
      <c r="B30" s="22" t="s">
        <v>21</v>
      </c>
      <c r="C30" s="22" t="s">
        <v>11</v>
      </c>
      <c r="D30" s="22" t="s">
        <v>247</v>
      </c>
      <c r="E30" s="22" t="s">
        <v>54</v>
      </c>
      <c r="F30" s="22" t="s">
        <v>56</v>
      </c>
      <c r="G30" s="22" t="s">
        <v>52</v>
      </c>
      <c r="H30" s="22" t="s">
        <v>249</v>
      </c>
      <c r="I30" s="22" t="s">
        <v>0</v>
      </c>
      <c r="J30" s="22" t="s">
        <v>0</v>
      </c>
      <c r="K30" s="22" t="s">
        <v>0</v>
      </c>
      <c r="L30" s="22" t="s">
        <v>0</v>
      </c>
      <c r="M30" s="23">
        <f>M31</f>
        <v>133837474.00999999</v>
      </c>
      <c r="N30" s="23">
        <f t="shared" si="3"/>
        <v>0</v>
      </c>
      <c r="O30" s="62">
        <f t="shared" si="3"/>
        <v>0</v>
      </c>
      <c r="P30" s="69">
        <f t="shared" si="1"/>
        <v>0</v>
      </c>
    </row>
    <row r="31" spans="1:16" s="77" customFormat="1" ht="62.4" x14ac:dyDescent="0.25">
      <c r="A31" s="21" t="s">
        <v>106</v>
      </c>
      <c r="B31" s="22" t="s">
        <v>21</v>
      </c>
      <c r="C31" s="22" t="s">
        <v>11</v>
      </c>
      <c r="D31" s="22" t="s">
        <v>247</v>
      </c>
      <c r="E31" s="22" t="s">
        <v>54</v>
      </c>
      <c r="F31" s="22" t="s">
        <v>56</v>
      </c>
      <c r="G31" s="22" t="s">
        <v>52</v>
      </c>
      <c r="H31" s="22" t="s">
        <v>249</v>
      </c>
      <c r="I31" s="22" t="s">
        <v>107</v>
      </c>
      <c r="J31" s="22" t="s">
        <v>0</v>
      </c>
      <c r="K31" s="22" t="s">
        <v>0</v>
      </c>
      <c r="L31" s="22" t="s">
        <v>0</v>
      </c>
      <c r="M31" s="23">
        <f>M32+M34+M37+M41</f>
        <v>133837474.00999999</v>
      </c>
      <c r="N31" s="23">
        <f t="shared" ref="N31:O31" si="4">N32+N34+N37+N41</f>
        <v>0</v>
      </c>
      <c r="O31" s="23">
        <f t="shared" si="4"/>
        <v>0</v>
      </c>
      <c r="P31" s="69">
        <f t="shared" si="1"/>
        <v>0</v>
      </c>
    </row>
    <row r="32" spans="1:16" s="77" customFormat="1" ht="15.6" x14ac:dyDescent="0.25">
      <c r="A32" s="21" t="s">
        <v>170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3">
        <f>M33</f>
        <v>15554809.279999999</v>
      </c>
      <c r="N32" s="23">
        <f t="shared" ref="N32:O32" si="5">N33</f>
        <v>0</v>
      </c>
      <c r="O32" s="23">
        <f t="shared" si="5"/>
        <v>0</v>
      </c>
      <c r="P32" s="69">
        <f t="shared" si="1"/>
        <v>0</v>
      </c>
    </row>
    <row r="33" spans="1:16" s="77" customFormat="1" ht="62.4" x14ac:dyDescent="0.25">
      <c r="A33" s="24" t="s">
        <v>283</v>
      </c>
      <c r="B33" s="25" t="s">
        <v>21</v>
      </c>
      <c r="C33" s="25" t="s">
        <v>11</v>
      </c>
      <c r="D33" s="25" t="s">
        <v>247</v>
      </c>
      <c r="E33" s="25" t="s">
        <v>54</v>
      </c>
      <c r="F33" s="25" t="s">
        <v>56</v>
      </c>
      <c r="G33" s="25" t="s">
        <v>52</v>
      </c>
      <c r="H33" s="25" t="s">
        <v>249</v>
      </c>
      <c r="I33" s="25" t="s">
        <v>107</v>
      </c>
      <c r="J33" s="25" t="s">
        <v>113</v>
      </c>
      <c r="K33" s="25" t="s">
        <v>284</v>
      </c>
      <c r="L33" s="25" t="s">
        <v>79</v>
      </c>
      <c r="M33" s="26">
        <v>15554809.279999999</v>
      </c>
      <c r="N33" s="26">
        <v>0</v>
      </c>
      <c r="O33" s="63">
        <v>0</v>
      </c>
      <c r="P33" s="69">
        <f t="shared" si="1"/>
        <v>0</v>
      </c>
    </row>
    <row r="34" spans="1:16" s="77" customFormat="1" ht="15.6" x14ac:dyDescent="0.25">
      <c r="A34" s="21" t="s">
        <v>163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3">
        <f>M35+M36</f>
        <v>64863015.869999997</v>
      </c>
      <c r="N34" s="23">
        <f t="shared" ref="N34:O34" si="6">N35+N36</f>
        <v>0</v>
      </c>
      <c r="O34" s="23">
        <f t="shared" si="6"/>
        <v>0</v>
      </c>
      <c r="P34" s="69">
        <f t="shared" si="1"/>
        <v>0</v>
      </c>
    </row>
    <row r="35" spans="1:16" s="77" customFormat="1" ht="62.4" x14ac:dyDescent="0.25">
      <c r="A35" s="24" t="s">
        <v>111</v>
      </c>
      <c r="B35" s="25" t="s">
        <v>21</v>
      </c>
      <c r="C35" s="25" t="s">
        <v>11</v>
      </c>
      <c r="D35" s="25" t="s">
        <v>247</v>
      </c>
      <c r="E35" s="25" t="s">
        <v>54</v>
      </c>
      <c r="F35" s="25" t="s">
        <v>56</v>
      </c>
      <c r="G35" s="25" t="s">
        <v>52</v>
      </c>
      <c r="H35" s="25" t="s">
        <v>249</v>
      </c>
      <c r="I35" s="25" t="s">
        <v>107</v>
      </c>
      <c r="J35" s="25" t="s">
        <v>112</v>
      </c>
      <c r="K35" s="25" t="s">
        <v>262</v>
      </c>
      <c r="L35" s="25" t="s">
        <v>79</v>
      </c>
      <c r="M35" s="26">
        <v>6579985.5800000001</v>
      </c>
      <c r="N35" s="26">
        <v>0</v>
      </c>
      <c r="O35" s="63">
        <v>0</v>
      </c>
      <c r="P35" s="69">
        <f t="shared" si="1"/>
        <v>0</v>
      </c>
    </row>
    <row r="36" spans="1:16" s="77" customFormat="1" ht="46.8" x14ac:dyDescent="0.25">
      <c r="A36" s="24" t="s">
        <v>253</v>
      </c>
      <c r="B36" s="25" t="s">
        <v>21</v>
      </c>
      <c r="C36" s="25" t="s">
        <v>11</v>
      </c>
      <c r="D36" s="25" t="s">
        <v>247</v>
      </c>
      <c r="E36" s="25" t="s">
        <v>54</v>
      </c>
      <c r="F36" s="25" t="s">
        <v>56</v>
      </c>
      <c r="G36" s="25" t="s">
        <v>52</v>
      </c>
      <c r="H36" s="25" t="s">
        <v>249</v>
      </c>
      <c r="I36" s="25" t="s">
        <v>107</v>
      </c>
      <c r="J36" s="25" t="s">
        <v>112</v>
      </c>
      <c r="K36" s="25" t="s">
        <v>263</v>
      </c>
      <c r="L36" s="25" t="s">
        <v>79</v>
      </c>
      <c r="M36" s="26">
        <v>58283030.289999999</v>
      </c>
      <c r="N36" s="26">
        <v>0</v>
      </c>
      <c r="O36" s="63">
        <v>0</v>
      </c>
      <c r="P36" s="69">
        <f t="shared" si="1"/>
        <v>0</v>
      </c>
    </row>
    <row r="37" spans="1:16" s="78" customFormat="1" ht="15.6" x14ac:dyDescent="0.25">
      <c r="A37" s="21" t="s">
        <v>184</v>
      </c>
      <c r="B37" s="22" t="s">
        <v>0</v>
      </c>
      <c r="C37" s="22" t="s">
        <v>0</v>
      </c>
      <c r="D37" s="22" t="s">
        <v>0</v>
      </c>
      <c r="E37" s="22" t="s">
        <v>0</v>
      </c>
      <c r="F37" s="22" t="s">
        <v>0</v>
      </c>
      <c r="G37" s="22" t="s">
        <v>0</v>
      </c>
      <c r="H37" s="22" t="s">
        <v>0</v>
      </c>
      <c r="I37" s="22" t="s">
        <v>0</v>
      </c>
      <c r="J37" s="22" t="s">
        <v>0</v>
      </c>
      <c r="K37" s="22" t="s">
        <v>0</v>
      </c>
      <c r="L37" s="22" t="s">
        <v>0</v>
      </c>
      <c r="M37" s="23">
        <f>M38+M39+M40</f>
        <v>34937935.769999996</v>
      </c>
      <c r="N37" s="23">
        <f t="shared" ref="N37:O37" si="7">N38+N39+N40</f>
        <v>0</v>
      </c>
      <c r="O37" s="62">
        <f t="shared" si="7"/>
        <v>0</v>
      </c>
      <c r="P37" s="69">
        <f t="shared" si="1"/>
        <v>0</v>
      </c>
    </row>
    <row r="38" spans="1:16" s="78" customFormat="1" ht="31.2" x14ac:dyDescent="0.25">
      <c r="A38" s="24" t="s">
        <v>250</v>
      </c>
      <c r="B38" s="25" t="s">
        <v>21</v>
      </c>
      <c r="C38" s="25" t="s">
        <v>11</v>
      </c>
      <c r="D38" s="25" t="s">
        <v>247</v>
      </c>
      <c r="E38" s="25" t="s">
        <v>54</v>
      </c>
      <c r="F38" s="25" t="s">
        <v>56</v>
      </c>
      <c r="G38" s="25" t="s">
        <v>52</v>
      </c>
      <c r="H38" s="25" t="s">
        <v>249</v>
      </c>
      <c r="I38" s="25" t="s">
        <v>107</v>
      </c>
      <c r="J38" s="25" t="s">
        <v>112</v>
      </c>
      <c r="K38" s="25" t="s">
        <v>264</v>
      </c>
      <c r="L38" s="25" t="s">
        <v>79</v>
      </c>
      <c r="M38" s="26">
        <v>7301721.2199999997</v>
      </c>
      <c r="N38" s="26">
        <v>0</v>
      </c>
      <c r="O38" s="63">
        <v>0</v>
      </c>
      <c r="P38" s="69">
        <f t="shared" si="1"/>
        <v>0</v>
      </c>
    </row>
    <row r="39" spans="1:16" s="78" customFormat="1" ht="46.8" x14ac:dyDescent="0.25">
      <c r="A39" s="24" t="s">
        <v>285</v>
      </c>
      <c r="B39" s="25" t="s">
        <v>21</v>
      </c>
      <c r="C39" s="25" t="s">
        <v>11</v>
      </c>
      <c r="D39" s="25" t="s">
        <v>247</v>
      </c>
      <c r="E39" s="25" t="s">
        <v>54</v>
      </c>
      <c r="F39" s="25" t="s">
        <v>56</v>
      </c>
      <c r="G39" s="25" t="s">
        <v>52</v>
      </c>
      <c r="H39" s="25" t="s">
        <v>249</v>
      </c>
      <c r="I39" s="25" t="s">
        <v>107</v>
      </c>
      <c r="J39" s="25" t="s">
        <v>113</v>
      </c>
      <c r="K39" s="25" t="s">
        <v>94</v>
      </c>
      <c r="L39" s="25" t="s">
        <v>79</v>
      </c>
      <c r="M39" s="26">
        <v>15893236.789999999</v>
      </c>
      <c r="N39" s="26">
        <v>0</v>
      </c>
      <c r="O39" s="63">
        <v>0</v>
      </c>
      <c r="P39" s="69">
        <f t="shared" si="1"/>
        <v>0</v>
      </c>
    </row>
    <row r="40" spans="1:16" s="78" customFormat="1" ht="46.8" x14ac:dyDescent="0.25">
      <c r="A40" s="24" t="s">
        <v>251</v>
      </c>
      <c r="B40" s="25" t="s">
        <v>21</v>
      </c>
      <c r="C40" s="25" t="s">
        <v>11</v>
      </c>
      <c r="D40" s="25" t="s">
        <v>247</v>
      </c>
      <c r="E40" s="25" t="s">
        <v>54</v>
      </c>
      <c r="F40" s="25" t="s">
        <v>56</v>
      </c>
      <c r="G40" s="25" t="s">
        <v>52</v>
      </c>
      <c r="H40" s="25" t="s">
        <v>249</v>
      </c>
      <c r="I40" s="25" t="s">
        <v>107</v>
      </c>
      <c r="J40" s="25" t="s">
        <v>112</v>
      </c>
      <c r="K40" s="25" t="s">
        <v>286</v>
      </c>
      <c r="L40" s="25" t="s">
        <v>79</v>
      </c>
      <c r="M40" s="26">
        <v>11742977.76</v>
      </c>
      <c r="N40" s="26">
        <v>0</v>
      </c>
      <c r="O40" s="63">
        <v>0</v>
      </c>
      <c r="P40" s="69">
        <f t="shared" si="1"/>
        <v>0</v>
      </c>
    </row>
    <row r="41" spans="1:16" s="78" customFormat="1" ht="31.2" x14ac:dyDescent="0.25">
      <c r="A41" s="21" t="s">
        <v>267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3">
        <f>M42</f>
        <v>18481713.09</v>
      </c>
      <c r="N41" s="23">
        <f t="shared" ref="N41:O41" si="8">N42</f>
        <v>0</v>
      </c>
      <c r="O41" s="62">
        <f t="shared" si="8"/>
        <v>0</v>
      </c>
      <c r="P41" s="69">
        <f t="shared" si="1"/>
        <v>0</v>
      </c>
    </row>
    <row r="42" spans="1:16" s="78" customFormat="1" ht="46.8" x14ac:dyDescent="0.25">
      <c r="A42" s="24" t="s">
        <v>252</v>
      </c>
      <c r="B42" s="25" t="s">
        <v>21</v>
      </c>
      <c r="C42" s="25" t="s">
        <v>11</v>
      </c>
      <c r="D42" s="25" t="s">
        <v>247</v>
      </c>
      <c r="E42" s="25" t="s">
        <v>54</v>
      </c>
      <c r="F42" s="25" t="s">
        <v>56</v>
      </c>
      <c r="G42" s="25" t="s">
        <v>52</v>
      </c>
      <c r="H42" s="25" t="s">
        <v>249</v>
      </c>
      <c r="I42" s="25" t="s">
        <v>107</v>
      </c>
      <c r="J42" s="49" t="s">
        <v>113</v>
      </c>
      <c r="K42" s="25" t="s">
        <v>192</v>
      </c>
      <c r="L42" s="25" t="s">
        <v>79</v>
      </c>
      <c r="M42" s="26">
        <v>18481713.09</v>
      </c>
      <c r="N42" s="26">
        <v>0</v>
      </c>
      <c r="O42" s="63">
        <v>0</v>
      </c>
      <c r="P42" s="69">
        <f t="shared" si="1"/>
        <v>0</v>
      </c>
    </row>
    <row r="43" spans="1:16" s="30" customFormat="1" ht="46.8" x14ac:dyDescent="0.25">
      <c r="A43" s="21" t="s">
        <v>51</v>
      </c>
      <c r="B43" s="22" t="s">
        <v>21</v>
      </c>
      <c r="C43" s="22" t="s">
        <v>12</v>
      </c>
      <c r="D43" s="22" t="s">
        <v>52</v>
      </c>
      <c r="E43" s="22" t="s">
        <v>0</v>
      </c>
      <c r="F43" s="22" t="s">
        <v>0</v>
      </c>
      <c r="G43" s="22" t="s">
        <v>0</v>
      </c>
      <c r="H43" s="28" t="s">
        <v>0</v>
      </c>
      <c r="I43" s="28" t="s">
        <v>0</v>
      </c>
      <c r="J43" s="28" t="s">
        <v>0</v>
      </c>
      <c r="K43" s="28" t="s">
        <v>0</v>
      </c>
      <c r="L43" s="28" t="s">
        <v>0</v>
      </c>
      <c r="M43" s="23">
        <f t="shared" ref="M43:O53" si="9">M44</f>
        <v>127931067.38</v>
      </c>
      <c r="N43" s="23">
        <f t="shared" si="9"/>
        <v>28198957.41</v>
      </c>
      <c r="O43" s="62">
        <f t="shared" si="9"/>
        <v>28198957.41</v>
      </c>
      <c r="P43" s="69">
        <f t="shared" si="1"/>
        <v>0.22042306053962044</v>
      </c>
    </row>
    <row r="44" spans="1:16" s="30" customFormat="1" ht="46.8" x14ac:dyDescent="0.25">
      <c r="A44" s="21" t="s">
        <v>53</v>
      </c>
      <c r="B44" s="22" t="s">
        <v>21</v>
      </c>
      <c r="C44" s="22" t="s">
        <v>12</v>
      </c>
      <c r="D44" s="22" t="s">
        <v>52</v>
      </c>
      <c r="E44" s="22" t="s">
        <v>54</v>
      </c>
      <c r="F44" s="22" t="s">
        <v>0</v>
      </c>
      <c r="G44" s="22" t="s">
        <v>0</v>
      </c>
      <c r="H44" s="28" t="s">
        <v>0</v>
      </c>
      <c r="I44" s="28" t="s">
        <v>0</v>
      </c>
      <c r="J44" s="28" t="s">
        <v>0</v>
      </c>
      <c r="K44" s="28" t="s">
        <v>0</v>
      </c>
      <c r="L44" s="28" t="s">
        <v>0</v>
      </c>
      <c r="M44" s="23">
        <f t="shared" si="9"/>
        <v>127931067.38</v>
      </c>
      <c r="N44" s="23">
        <f t="shared" si="9"/>
        <v>28198957.41</v>
      </c>
      <c r="O44" s="62">
        <f t="shared" si="9"/>
        <v>28198957.41</v>
      </c>
      <c r="P44" s="69">
        <f t="shared" si="1"/>
        <v>0.22042306053962044</v>
      </c>
    </row>
    <row r="45" spans="1:16" s="30" customFormat="1" ht="15.6" x14ac:dyDescent="0.25">
      <c r="A45" s="31" t="s">
        <v>55</v>
      </c>
      <c r="B45" s="22" t="s">
        <v>21</v>
      </c>
      <c r="C45" s="22" t="s">
        <v>12</v>
      </c>
      <c r="D45" s="22" t="s">
        <v>52</v>
      </c>
      <c r="E45" s="22" t="s">
        <v>54</v>
      </c>
      <c r="F45" s="22" t="s">
        <v>56</v>
      </c>
      <c r="G45" s="22" t="s">
        <v>0</v>
      </c>
      <c r="H45" s="22" t="s">
        <v>0</v>
      </c>
      <c r="I45" s="22" t="s">
        <v>0</v>
      </c>
      <c r="J45" s="22" t="s">
        <v>0</v>
      </c>
      <c r="K45" s="22" t="s">
        <v>0</v>
      </c>
      <c r="L45" s="22" t="s">
        <v>0</v>
      </c>
      <c r="M45" s="23">
        <f t="shared" si="9"/>
        <v>127931067.38</v>
      </c>
      <c r="N45" s="23">
        <f t="shared" si="9"/>
        <v>28198957.41</v>
      </c>
      <c r="O45" s="62">
        <f t="shared" si="9"/>
        <v>28198957.41</v>
      </c>
      <c r="P45" s="69">
        <f t="shared" si="1"/>
        <v>0.22042306053962044</v>
      </c>
    </row>
    <row r="46" spans="1:16" s="30" customFormat="1" ht="15.6" x14ac:dyDescent="0.25">
      <c r="A46" s="31" t="s">
        <v>57</v>
      </c>
      <c r="B46" s="22" t="s">
        <v>21</v>
      </c>
      <c r="C46" s="22" t="s">
        <v>12</v>
      </c>
      <c r="D46" s="22" t="s">
        <v>52</v>
      </c>
      <c r="E46" s="22" t="s">
        <v>54</v>
      </c>
      <c r="F46" s="22" t="s">
        <v>56</v>
      </c>
      <c r="G46" s="22" t="s">
        <v>52</v>
      </c>
      <c r="H46" s="22" t="s">
        <v>0</v>
      </c>
      <c r="I46" s="22" t="s">
        <v>0</v>
      </c>
      <c r="J46" s="22" t="s">
        <v>0</v>
      </c>
      <c r="K46" s="22" t="s">
        <v>0</v>
      </c>
      <c r="L46" s="22" t="s">
        <v>0</v>
      </c>
      <c r="M46" s="23">
        <f>M47+M53</f>
        <v>127931067.38</v>
      </c>
      <c r="N46" s="23">
        <f t="shared" ref="N46:O46" si="10">N47+N53</f>
        <v>28198957.41</v>
      </c>
      <c r="O46" s="62">
        <f t="shared" si="10"/>
        <v>28198957.41</v>
      </c>
      <c r="P46" s="69">
        <f t="shared" si="1"/>
        <v>0.22042306053962044</v>
      </c>
    </row>
    <row r="47" spans="1:16" s="30" customFormat="1" ht="198" x14ac:dyDescent="0.25">
      <c r="A47" s="76" t="s">
        <v>198</v>
      </c>
      <c r="B47" s="22" t="s">
        <v>21</v>
      </c>
      <c r="C47" s="22" t="s">
        <v>12</v>
      </c>
      <c r="D47" s="22" t="s">
        <v>52</v>
      </c>
      <c r="E47" s="22" t="s">
        <v>54</v>
      </c>
      <c r="F47" s="22" t="s">
        <v>56</v>
      </c>
      <c r="G47" s="22" t="s">
        <v>52</v>
      </c>
      <c r="H47" s="22" t="s">
        <v>199</v>
      </c>
      <c r="I47" s="22" t="s">
        <v>0</v>
      </c>
      <c r="J47" s="22"/>
      <c r="K47" s="22"/>
      <c r="L47" s="22"/>
      <c r="M47" s="23">
        <f>M48</f>
        <v>67887379.379999995</v>
      </c>
      <c r="N47" s="23">
        <f t="shared" ref="N47:O48" si="11">N48</f>
        <v>4675189.3099999996</v>
      </c>
      <c r="O47" s="62">
        <f t="shared" si="11"/>
        <v>4675189.3099999996</v>
      </c>
      <c r="P47" s="69">
        <f t="shared" si="1"/>
        <v>6.8866840238899205E-2</v>
      </c>
    </row>
    <row r="48" spans="1:16" s="30" customFormat="1" ht="62.4" x14ac:dyDescent="0.25">
      <c r="A48" s="31" t="s">
        <v>106</v>
      </c>
      <c r="B48" s="22" t="s">
        <v>21</v>
      </c>
      <c r="C48" s="22" t="s">
        <v>12</v>
      </c>
      <c r="D48" s="22" t="s">
        <v>52</v>
      </c>
      <c r="E48" s="22" t="s">
        <v>54</v>
      </c>
      <c r="F48" s="22" t="s">
        <v>56</v>
      </c>
      <c r="G48" s="22" t="s">
        <v>52</v>
      </c>
      <c r="H48" s="22" t="s">
        <v>199</v>
      </c>
      <c r="I48" s="22" t="s">
        <v>107</v>
      </c>
      <c r="J48" s="22"/>
      <c r="K48" s="22"/>
      <c r="L48" s="22"/>
      <c r="M48" s="23">
        <f>M49</f>
        <v>67887379.379999995</v>
      </c>
      <c r="N48" s="23">
        <f t="shared" si="11"/>
        <v>4675189.3099999996</v>
      </c>
      <c r="O48" s="62">
        <f t="shared" si="11"/>
        <v>4675189.3099999996</v>
      </c>
      <c r="P48" s="69">
        <f t="shared" si="1"/>
        <v>6.8866840238899205E-2</v>
      </c>
    </row>
    <row r="49" spans="1:16" s="30" customFormat="1" ht="15.6" x14ac:dyDescent="0.25">
      <c r="A49" s="31" t="s">
        <v>170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3">
        <f>M50+M51+M52</f>
        <v>67887379.379999995</v>
      </c>
      <c r="N49" s="23">
        <f t="shared" ref="N49:O49" si="12">N50+N51+N52</f>
        <v>4675189.3099999996</v>
      </c>
      <c r="O49" s="62">
        <f t="shared" si="12"/>
        <v>4675189.3099999996</v>
      </c>
      <c r="P49" s="69">
        <f t="shared" ref="P49:P88" si="13">O49/M49</f>
        <v>6.8866840238899205E-2</v>
      </c>
    </row>
    <row r="50" spans="1:16" s="56" customFormat="1" ht="46.8" x14ac:dyDescent="0.25">
      <c r="A50" s="50" t="s">
        <v>200</v>
      </c>
      <c r="B50" s="25" t="s">
        <v>21</v>
      </c>
      <c r="C50" s="25" t="s">
        <v>12</v>
      </c>
      <c r="D50" s="25" t="s">
        <v>52</v>
      </c>
      <c r="E50" s="25" t="s">
        <v>54</v>
      </c>
      <c r="F50" s="25" t="s">
        <v>56</v>
      </c>
      <c r="G50" s="25" t="s">
        <v>52</v>
      </c>
      <c r="H50" s="25" t="s">
        <v>199</v>
      </c>
      <c r="I50" s="25" t="s">
        <v>107</v>
      </c>
      <c r="J50" s="47" t="s">
        <v>112</v>
      </c>
      <c r="K50" s="47" t="s">
        <v>314</v>
      </c>
      <c r="L50" s="47" t="s">
        <v>79</v>
      </c>
      <c r="M50" s="26">
        <v>12322421.49</v>
      </c>
      <c r="N50" s="26">
        <v>4675189.3099999996</v>
      </c>
      <c r="O50" s="63">
        <v>4675189.3099999996</v>
      </c>
      <c r="P50" s="69">
        <f t="shared" si="13"/>
        <v>0.3794050799020347</v>
      </c>
    </row>
    <row r="51" spans="1:16" s="56" customFormat="1" ht="31.2" x14ac:dyDescent="0.25">
      <c r="A51" s="50" t="s">
        <v>201</v>
      </c>
      <c r="B51" s="25" t="s">
        <v>21</v>
      </c>
      <c r="C51" s="25" t="s">
        <v>12</v>
      </c>
      <c r="D51" s="25" t="s">
        <v>52</v>
      </c>
      <c r="E51" s="25" t="s">
        <v>54</v>
      </c>
      <c r="F51" s="25" t="s">
        <v>56</v>
      </c>
      <c r="G51" s="25" t="s">
        <v>52</v>
      </c>
      <c r="H51" s="25" t="s">
        <v>199</v>
      </c>
      <c r="I51" s="25" t="s">
        <v>107</v>
      </c>
      <c r="J51" s="47" t="s">
        <v>112</v>
      </c>
      <c r="K51" s="47" t="s">
        <v>315</v>
      </c>
      <c r="L51" s="47" t="s">
        <v>79</v>
      </c>
      <c r="M51" s="26">
        <v>37019977.689999998</v>
      </c>
      <c r="N51" s="26">
        <v>0</v>
      </c>
      <c r="O51" s="63">
        <v>0</v>
      </c>
      <c r="P51" s="69">
        <f t="shared" si="13"/>
        <v>0</v>
      </c>
    </row>
    <row r="52" spans="1:16" s="56" customFormat="1" ht="46.8" x14ac:dyDescent="0.25">
      <c r="A52" s="50" t="s">
        <v>316</v>
      </c>
      <c r="B52" s="25" t="s">
        <v>21</v>
      </c>
      <c r="C52" s="25" t="s">
        <v>12</v>
      </c>
      <c r="D52" s="25" t="s">
        <v>52</v>
      </c>
      <c r="E52" s="25" t="s">
        <v>54</v>
      </c>
      <c r="F52" s="25" t="s">
        <v>56</v>
      </c>
      <c r="G52" s="25" t="s">
        <v>52</v>
      </c>
      <c r="H52" s="25" t="s">
        <v>199</v>
      </c>
      <c r="I52" s="25" t="s">
        <v>107</v>
      </c>
      <c r="J52" s="47" t="s">
        <v>208</v>
      </c>
      <c r="K52" s="47" t="s">
        <v>317</v>
      </c>
      <c r="L52" s="47" t="s">
        <v>114</v>
      </c>
      <c r="M52" s="26">
        <v>18544980.199999999</v>
      </c>
      <c r="N52" s="26">
        <v>0</v>
      </c>
      <c r="O52" s="63">
        <v>0</v>
      </c>
      <c r="P52" s="69">
        <f t="shared" si="13"/>
        <v>0</v>
      </c>
    </row>
    <row r="53" spans="1:16" s="30" customFormat="1" ht="46.8" x14ac:dyDescent="0.25">
      <c r="A53" s="21" t="s">
        <v>109</v>
      </c>
      <c r="B53" s="22" t="s">
        <v>21</v>
      </c>
      <c r="C53" s="22" t="s">
        <v>12</v>
      </c>
      <c r="D53" s="22" t="s">
        <v>52</v>
      </c>
      <c r="E53" s="22" t="s">
        <v>54</v>
      </c>
      <c r="F53" s="22" t="s">
        <v>56</v>
      </c>
      <c r="G53" s="22" t="s">
        <v>52</v>
      </c>
      <c r="H53" s="22" t="s">
        <v>110</v>
      </c>
      <c r="I53" s="28" t="s">
        <v>0</v>
      </c>
      <c r="J53" s="28" t="s">
        <v>0</v>
      </c>
      <c r="K53" s="28" t="s">
        <v>0</v>
      </c>
      <c r="L53" s="28" t="s">
        <v>0</v>
      </c>
      <c r="M53" s="23">
        <f t="shared" si="9"/>
        <v>60043688</v>
      </c>
      <c r="N53" s="23">
        <f t="shared" si="9"/>
        <v>23523768.100000001</v>
      </c>
      <c r="O53" s="62">
        <f t="shared" si="9"/>
        <v>23523768.100000001</v>
      </c>
      <c r="P53" s="69">
        <f t="shared" si="13"/>
        <v>0.39177753538390248</v>
      </c>
    </row>
    <row r="54" spans="1:16" s="30" customFormat="1" ht="62.4" x14ac:dyDescent="0.25">
      <c r="A54" s="21" t="s">
        <v>106</v>
      </c>
      <c r="B54" s="22" t="s">
        <v>21</v>
      </c>
      <c r="C54" s="22" t="s">
        <v>12</v>
      </c>
      <c r="D54" s="22" t="s">
        <v>52</v>
      </c>
      <c r="E54" s="22" t="s">
        <v>54</v>
      </c>
      <c r="F54" s="22" t="s">
        <v>56</v>
      </c>
      <c r="G54" s="22" t="s">
        <v>52</v>
      </c>
      <c r="H54" s="22" t="s">
        <v>110</v>
      </c>
      <c r="I54" s="22" t="s">
        <v>107</v>
      </c>
      <c r="J54" s="22" t="s">
        <v>0</v>
      </c>
      <c r="K54" s="22" t="s">
        <v>0</v>
      </c>
      <c r="L54" s="22" t="s">
        <v>0</v>
      </c>
      <c r="M54" s="23">
        <f>M55+M57+M59</f>
        <v>60043688</v>
      </c>
      <c r="N54" s="23">
        <f t="shared" ref="N54:O54" si="14">N55+N57+N59</f>
        <v>23523768.100000001</v>
      </c>
      <c r="O54" s="23">
        <f t="shared" si="14"/>
        <v>23523768.100000001</v>
      </c>
      <c r="P54" s="69">
        <f t="shared" si="13"/>
        <v>0.39177753538390248</v>
      </c>
    </row>
    <row r="55" spans="1:16" s="30" customFormat="1" ht="15.6" x14ac:dyDescent="0.25">
      <c r="A55" s="21" t="s">
        <v>161</v>
      </c>
      <c r="B55" s="48" t="s">
        <v>0</v>
      </c>
      <c r="C55" s="48" t="s">
        <v>0</v>
      </c>
      <c r="D55" s="48" t="s">
        <v>0</v>
      </c>
      <c r="E55" s="48" t="s">
        <v>0</v>
      </c>
      <c r="F55" s="48" t="s">
        <v>0</v>
      </c>
      <c r="G55" s="48" t="s">
        <v>0</v>
      </c>
      <c r="H55" s="48" t="s">
        <v>0</v>
      </c>
      <c r="I55" s="48" t="s">
        <v>0</v>
      </c>
      <c r="J55" s="48" t="s">
        <v>0</v>
      </c>
      <c r="K55" s="48" t="s">
        <v>0</v>
      </c>
      <c r="L55" s="48" t="s">
        <v>0</v>
      </c>
      <c r="M55" s="23">
        <f>M56</f>
        <v>14720797</v>
      </c>
      <c r="N55" s="23">
        <f t="shared" ref="N55:O55" si="15">N56</f>
        <v>0</v>
      </c>
      <c r="O55" s="62">
        <f t="shared" si="15"/>
        <v>0</v>
      </c>
      <c r="P55" s="69">
        <f t="shared" si="13"/>
        <v>0</v>
      </c>
    </row>
    <row r="56" spans="1:16" s="30" customFormat="1" ht="46.8" x14ac:dyDescent="0.25">
      <c r="A56" s="24" t="s">
        <v>115</v>
      </c>
      <c r="B56" s="25" t="s">
        <v>21</v>
      </c>
      <c r="C56" s="25" t="s">
        <v>12</v>
      </c>
      <c r="D56" s="25" t="s">
        <v>52</v>
      </c>
      <c r="E56" s="25" t="s">
        <v>54</v>
      </c>
      <c r="F56" s="25" t="s">
        <v>56</v>
      </c>
      <c r="G56" s="25" t="s">
        <v>52</v>
      </c>
      <c r="H56" s="25" t="s">
        <v>110</v>
      </c>
      <c r="I56" s="25" t="s">
        <v>107</v>
      </c>
      <c r="J56" s="11" t="s">
        <v>112</v>
      </c>
      <c r="K56" s="11">
        <v>12985</v>
      </c>
      <c r="L56" s="11" t="s">
        <v>79</v>
      </c>
      <c r="M56" s="26">
        <v>14720797</v>
      </c>
      <c r="N56" s="26">
        <v>0</v>
      </c>
      <c r="O56" s="63">
        <v>0</v>
      </c>
      <c r="P56" s="69">
        <f t="shared" si="13"/>
        <v>0</v>
      </c>
    </row>
    <row r="57" spans="1:16" s="30" customFormat="1" ht="15.6" x14ac:dyDescent="0.25">
      <c r="A57" s="21" t="s">
        <v>166</v>
      </c>
      <c r="B57" s="48" t="s">
        <v>0</v>
      </c>
      <c r="C57" s="48" t="s">
        <v>0</v>
      </c>
      <c r="D57" s="48" t="s">
        <v>0</v>
      </c>
      <c r="E57" s="48" t="s">
        <v>0</v>
      </c>
      <c r="F57" s="48" t="s">
        <v>0</v>
      </c>
      <c r="G57" s="48" t="s">
        <v>0</v>
      </c>
      <c r="H57" s="48" t="s">
        <v>0</v>
      </c>
      <c r="I57" s="48" t="s">
        <v>0</v>
      </c>
      <c r="J57" s="48" t="s">
        <v>0</v>
      </c>
      <c r="K57" s="48" t="s">
        <v>0</v>
      </c>
      <c r="L57" s="48" t="s">
        <v>0</v>
      </c>
      <c r="M57" s="23">
        <f>M58</f>
        <v>31322891</v>
      </c>
      <c r="N57" s="23">
        <f t="shared" ref="N57:O57" si="16">N58</f>
        <v>23523768.100000001</v>
      </c>
      <c r="O57" s="62">
        <f t="shared" si="16"/>
        <v>23523768.100000001</v>
      </c>
      <c r="P57" s="69">
        <f t="shared" si="13"/>
        <v>0.75100884206378016</v>
      </c>
    </row>
    <row r="58" spans="1:16" s="30" customFormat="1" ht="31.2" x14ac:dyDescent="0.25">
      <c r="A58" s="24" t="s">
        <v>116</v>
      </c>
      <c r="B58" s="25" t="s">
        <v>21</v>
      </c>
      <c r="C58" s="25" t="s">
        <v>12</v>
      </c>
      <c r="D58" s="25" t="s">
        <v>52</v>
      </c>
      <c r="E58" s="25" t="s">
        <v>54</v>
      </c>
      <c r="F58" s="25" t="s">
        <v>56</v>
      </c>
      <c r="G58" s="25" t="s">
        <v>52</v>
      </c>
      <c r="H58" s="25" t="s">
        <v>110</v>
      </c>
      <c r="I58" s="25" t="s">
        <v>107</v>
      </c>
      <c r="J58" s="11" t="s">
        <v>113</v>
      </c>
      <c r="K58" s="11" t="s">
        <v>18</v>
      </c>
      <c r="L58" s="11" t="s">
        <v>79</v>
      </c>
      <c r="M58" s="26">
        <v>31322891</v>
      </c>
      <c r="N58" s="26">
        <v>23523768.100000001</v>
      </c>
      <c r="O58" s="63">
        <v>23523768.100000001</v>
      </c>
      <c r="P58" s="69">
        <f t="shared" si="13"/>
        <v>0.75100884206378016</v>
      </c>
    </row>
    <row r="59" spans="1:16" s="30" customFormat="1" ht="15.6" x14ac:dyDescent="0.25">
      <c r="A59" s="21" t="s">
        <v>167</v>
      </c>
      <c r="B59" s="48" t="s">
        <v>0</v>
      </c>
      <c r="C59" s="48" t="s">
        <v>0</v>
      </c>
      <c r="D59" s="48" t="s">
        <v>0</v>
      </c>
      <c r="E59" s="48" t="s">
        <v>0</v>
      </c>
      <c r="F59" s="48" t="s">
        <v>0</v>
      </c>
      <c r="G59" s="48" t="s">
        <v>0</v>
      </c>
      <c r="H59" s="48" t="s">
        <v>0</v>
      </c>
      <c r="I59" s="48" t="s">
        <v>0</v>
      </c>
      <c r="J59" s="48" t="s">
        <v>0</v>
      </c>
      <c r="K59" s="48" t="s">
        <v>0</v>
      </c>
      <c r="L59" s="48" t="s">
        <v>0</v>
      </c>
      <c r="M59" s="23">
        <f>M60</f>
        <v>14000000</v>
      </c>
      <c r="N59" s="23">
        <f t="shared" ref="N59:O59" si="17">N60</f>
        <v>0</v>
      </c>
      <c r="O59" s="23">
        <f t="shared" si="17"/>
        <v>0</v>
      </c>
      <c r="P59" s="69">
        <f t="shared" si="13"/>
        <v>0</v>
      </c>
    </row>
    <row r="60" spans="1:16" s="30" customFormat="1" ht="46.8" x14ac:dyDescent="0.25">
      <c r="A60" s="24" t="s">
        <v>318</v>
      </c>
      <c r="B60" s="25" t="s">
        <v>21</v>
      </c>
      <c r="C60" s="25" t="s">
        <v>12</v>
      </c>
      <c r="D60" s="25" t="s">
        <v>52</v>
      </c>
      <c r="E60" s="25" t="s">
        <v>54</v>
      </c>
      <c r="F60" s="25" t="s">
        <v>56</v>
      </c>
      <c r="G60" s="25" t="s">
        <v>52</v>
      </c>
      <c r="H60" s="25" t="s">
        <v>110</v>
      </c>
      <c r="I60" s="25" t="s">
        <v>107</v>
      </c>
      <c r="J60" s="11" t="s">
        <v>112</v>
      </c>
      <c r="K60" s="11" t="s">
        <v>193</v>
      </c>
      <c r="L60" s="11" t="s">
        <v>114</v>
      </c>
      <c r="M60" s="26">
        <v>14000000</v>
      </c>
      <c r="N60" s="26">
        <v>0</v>
      </c>
      <c r="O60" s="63">
        <v>0</v>
      </c>
      <c r="P60" s="69">
        <f t="shared" si="13"/>
        <v>0</v>
      </c>
    </row>
    <row r="61" spans="1:16" s="55" customFormat="1" ht="62.4" x14ac:dyDescent="0.25">
      <c r="A61" s="21" t="s">
        <v>319</v>
      </c>
      <c r="B61" s="22" t="s">
        <v>21</v>
      </c>
      <c r="C61" s="22" t="s">
        <v>12</v>
      </c>
      <c r="D61" s="22" t="s">
        <v>210</v>
      </c>
      <c r="E61" s="22" t="s">
        <v>0</v>
      </c>
      <c r="F61" s="22" t="s">
        <v>0</v>
      </c>
      <c r="G61" s="22" t="s">
        <v>0</v>
      </c>
      <c r="H61" s="22" t="s">
        <v>0</v>
      </c>
      <c r="I61" s="22" t="s">
        <v>0</v>
      </c>
      <c r="J61" s="52" t="s">
        <v>0</v>
      </c>
      <c r="K61" s="7" t="s">
        <v>0</v>
      </c>
      <c r="L61" s="7" t="s">
        <v>0</v>
      </c>
      <c r="M61" s="23">
        <f>M62</f>
        <v>4821614.2300000004</v>
      </c>
      <c r="N61" s="23">
        <f t="shared" ref="N61:O65" si="18">N62</f>
        <v>1197978.02</v>
      </c>
      <c r="O61" s="62">
        <f t="shared" si="18"/>
        <v>1197978.02</v>
      </c>
      <c r="P61" s="69">
        <f t="shared" si="13"/>
        <v>0.24845994782125072</v>
      </c>
    </row>
    <row r="62" spans="1:16" s="55" customFormat="1" ht="46.8" x14ac:dyDescent="0.25">
      <c r="A62" s="21" t="s">
        <v>53</v>
      </c>
      <c r="B62" s="22" t="s">
        <v>21</v>
      </c>
      <c r="C62" s="22" t="s">
        <v>12</v>
      </c>
      <c r="D62" s="22" t="s">
        <v>210</v>
      </c>
      <c r="E62" s="22" t="s">
        <v>54</v>
      </c>
      <c r="F62" s="22" t="s">
        <v>0</v>
      </c>
      <c r="G62" s="22" t="s">
        <v>0</v>
      </c>
      <c r="H62" s="22" t="s">
        <v>0</v>
      </c>
      <c r="I62" s="22" t="s">
        <v>0</v>
      </c>
      <c r="J62" s="52" t="s">
        <v>0</v>
      </c>
      <c r="K62" s="7" t="s">
        <v>0</v>
      </c>
      <c r="L62" s="7" t="s">
        <v>0</v>
      </c>
      <c r="M62" s="23">
        <f>M63</f>
        <v>4821614.2300000004</v>
      </c>
      <c r="N62" s="23">
        <f t="shared" si="18"/>
        <v>1197978.02</v>
      </c>
      <c r="O62" s="62">
        <f t="shared" si="18"/>
        <v>1197978.02</v>
      </c>
      <c r="P62" s="69">
        <f t="shared" si="13"/>
        <v>0.24845994782125072</v>
      </c>
    </row>
    <row r="63" spans="1:16" s="55" customFormat="1" ht="15.6" x14ac:dyDescent="0.25">
      <c r="A63" s="21" t="s">
        <v>55</v>
      </c>
      <c r="B63" s="22" t="s">
        <v>21</v>
      </c>
      <c r="C63" s="22" t="s">
        <v>12</v>
      </c>
      <c r="D63" s="22" t="s">
        <v>210</v>
      </c>
      <c r="E63" s="22" t="s">
        <v>54</v>
      </c>
      <c r="F63" s="22" t="s">
        <v>56</v>
      </c>
      <c r="G63" s="22" t="s">
        <v>0</v>
      </c>
      <c r="H63" s="22" t="s">
        <v>0</v>
      </c>
      <c r="I63" s="22" t="s">
        <v>0</v>
      </c>
      <c r="J63" s="52" t="s">
        <v>0</v>
      </c>
      <c r="K63" s="7" t="s">
        <v>0</v>
      </c>
      <c r="L63" s="7" t="s">
        <v>0</v>
      </c>
      <c r="M63" s="23">
        <f>M64</f>
        <v>4821614.2300000004</v>
      </c>
      <c r="N63" s="23">
        <f t="shared" si="18"/>
        <v>1197978.02</v>
      </c>
      <c r="O63" s="62">
        <f t="shared" si="18"/>
        <v>1197978.02</v>
      </c>
      <c r="P63" s="69">
        <f t="shared" si="13"/>
        <v>0.24845994782125072</v>
      </c>
    </row>
    <row r="64" spans="1:16" s="55" customFormat="1" ht="15.6" x14ac:dyDescent="0.25">
      <c r="A64" s="21" t="s">
        <v>57</v>
      </c>
      <c r="B64" s="22" t="s">
        <v>21</v>
      </c>
      <c r="C64" s="22" t="s">
        <v>12</v>
      </c>
      <c r="D64" s="22" t="s">
        <v>210</v>
      </c>
      <c r="E64" s="22" t="s">
        <v>54</v>
      </c>
      <c r="F64" s="22" t="s">
        <v>56</v>
      </c>
      <c r="G64" s="22" t="s">
        <v>52</v>
      </c>
      <c r="H64" s="22" t="s">
        <v>0</v>
      </c>
      <c r="I64" s="22" t="s">
        <v>0</v>
      </c>
      <c r="J64" s="52" t="s">
        <v>0</v>
      </c>
      <c r="K64" s="7" t="s">
        <v>0</v>
      </c>
      <c r="L64" s="7" t="s">
        <v>0</v>
      </c>
      <c r="M64" s="23">
        <f>M65</f>
        <v>4821614.2300000004</v>
      </c>
      <c r="N64" s="23">
        <f t="shared" si="18"/>
        <v>1197978.02</v>
      </c>
      <c r="O64" s="62">
        <f t="shared" si="18"/>
        <v>1197978.02</v>
      </c>
      <c r="P64" s="69">
        <f t="shared" si="13"/>
        <v>0.24845994782125072</v>
      </c>
    </row>
    <row r="65" spans="1:16" s="55" customFormat="1" ht="46.8" x14ac:dyDescent="0.25">
      <c r="A65" s="21" t="s">
        <v>320</v>
      </c>
      <c r="B65" s="22" t="s">
        <v>21</v>
      </c>
      <c r="C65" s="22" t="s">
        <v>12</v>
      </c>
      <c r="D65" s="22" t="s">
        <v>210</v>
      </c>
      <c r="E65" s="22" t="s">
        <v>54</v>
      </c>
      <c r="F65" s="22" t="s">
        <v>56</v>
      </c>
      <c r="G65" s="22" t="s">
        <v>52</v>
      </c>
      <c r="H65" s="22" t="s">
        <v>321</v>
      </c>
      <c r="I65" s="22" t="s">
        <v>0</v>
      </c>
      <c r="J65" s="52" t="s">
        <v>0</v>
      </c>
      <c r="K65" s="7" t="s">
        <v>0</v>
      </c>
      <c r="L65" s="7" t="s">
        <v>0</v>
      </c>
      <c r="M65" s="23">
        <f>M66</f>
        <v>4821614.2300000004</v>
      </c>
      <c r="N65" s="23">
        <f t="shared" si="18"/>
        <v>1197978.02</v>
      </c>
      <c r="O65" s="62">
        <f t="shared" si="18"/>
        <v>1197978.02</v>
      </c>
      <c r="P65" s="69">
        <f t="shared" si="13"/>
        <v>0.24845994782125072</v>
      </c>
    </row>
    <row r="66" spans="1:16" s="55" customFormat="1" ht="62.4" x14ac:dyDescent="0.25">
      <c r="A66" s="21" t="s">
        <v>106</v>
      </c>
      <c r="B66" s="22" t="s">
        <v>21</v>
      </c>
      <c r="C66" s="22" t="s">
        <v>12</v>
      </c>
      <c r="D66" s="22" t="s">
        <v>210</v>
      </c>
      <c r="E66" s="22" t="s">
        <v>54</v>
      </c>
      <c r="F66" s="22" t="s">
        <v>56</v>
      </c>
      <c r="G66" s="22" t="s">
        <v>52</v>
      </c>
      <c r="H66" s="22" t="s">
        <v>321</v>
      </c>
      <c r="I66" s="22" t="s">
        <v>107</v>
      </c>
      <c r="J66" s="52" t="s">
        <v>0</v>
      </c>
      <c r="K66" s="7" t="s">
        <v>0</v>
      </c>
      <c r="L66" s="7" t="s">
        <v>0</v>
      </c>
      <c r="M66" s="23">
        <f>M67+M69</f>
        <v>4821614.2300000004</v>
      </c>
      <c r="N66" s="23">
        <f t="shared" ref="N66:O66" si="19">N67+N69</f>
        <v>1197978.02</v>
      </c>
      <c r="O66" s="62">
        <f t="shared" si="19"/>
        <v>1197978.02</v>
      </c>
      <c r="P66" s="69">
        <f t="shared" si="13"/>
        <v>0.24845994782125072</v>
      </c>
    </row>
    <row r="67" spans="1:16" s="55" customFormat="1" ht="31.2" x14ac:dyDescent="0.25">
      <c r="A67" s="21" t="s">
        <v>322</v>
      </c>
      <c r="B67" s="22" t="s">
        <v>0</v>
      </c>
      <c r="C67" s="22" t="s">
        <v>0</v>
      </c>
      <c r="D67" s="22" t="s">
        <v>0</v>
      </c>
      <c r="E67" s="22" t="s">
        <v>0</v>
      </c>
      <c r="F67" s="22" t="s">
        <v>0</v>
      </c>
      <c r="G67" s="22" t="s">
        <v>0</v>
      </c>
      <c r="H67" s="22" t="s">
        <v>0</v>
      </c>
      <c r="I67" s="22" t="s">
        <v>0</v>
      </c>
      <c r="J67" s="52"/>
      <c r="K67" s="7"/>
      <c r="L67" s="7"/>
      <c r="M67" s="23">
        <f>M68</f>
        <v>2612056.02</v>
      </c>
      <c r="N67" s="23">
        <f t="shared" ref="N67:O67" si="20">N68</f>
        <v>1197978.02</v>
      </c>
      <c r="O67" s="62">
        <f t="shared" si="20"/>
        <v>1197978.02</v>
      </c>
      <c r="P67" s="69">
        <f t="shared" si="13"/>
        <v>0.45863412224979772</v>
      </c>
    </row>
    <row r="68" spans="1:16" s="30" customFormat="1" ht="39.6" x14ac:dyDescent="0.25">
      <c r="A68" s="24" t="s">
        <v>323</v>
      </c>
      <c r="B68" s="25" t="s">
        <v>21</v>
      </c>
      <c r="C68" s="25" t="s">
        <v>12</v>
      </c>
      <c r="D68" s="25" t="s">
        <v>210</v>
      </c>
      <c r="E68" s="25" t="s">
        <v>54</v>
      </c>
      <c r="F68" s="25" t="s">
        <v>56</v>
      </c>
      <c r="G68" s="25" t="s">
        <v>52</v>
      </c>
      <c r="H68" s="25" t="s">
        <v>321</v>
      </c>
      <c r="I68" s="25" t="s">
        <v>107</v>
      </c>
      <c r="J68" s="51" t="s">
        <v>208</v>
      </c>
      <c r="K68" s="11" t="s">
        <v>324</v>
      </c>
      <c r="L68" s="11">
        <v>2025</v>
      </c>
      <c r="M68" s="26">
        <v>2612056.02</v>
      </c>
      <c r="N68" s="26">
        <v>1197978.02</v>
      </c>
      <c r="O68" s="63">
        <v>1197978.02</v>
      </c>
      <c r="P68" s="69">
        <f t="shared" si="13"/>
        <v>0.45863412224979772</v>
      </c>
    </row>
    <row r="69" spans="1:16" s="55" customFormat="1" ht="31.2" x14ac:dyDescent="0.25">
      <c r="A69" s="21" t="s">
        <v>325</v>
      </c>
      <c r="B69" s="22" t="s">
        <v>0</v>
      </c>
      <c r="C69" s="22" t="s">
        <v>0</v>
      </c>
      <c r="D69" s="22" t="s">
        <v>0</v>
      </c>
      <c r="E69" s="22" t="s">
        <v>0</v>
      </c>
      <c r="F69" s="22" t="s">
        <v>0</v>
      </c>
      <c r="G69" s="22" t="s">
        <v>0</v>
      </c>
      <c r="H69" s="22" t="s">
        <v>0</v>
      </c>
      <c r="I69" s="22" t="s">
        <v>0</v>
      </c>
      <c r="J69" s="52"/>
      <c r="K69" s="7"/>
      <c r="L69" s="7"/>
      <c r="M69" s="23">
        <f>M70</f>
        <v>2209558.21</v>
      </c>
      <c r="N69" s="23">
        <f t="shared" ref="N69:O69" si="21">N70</f>
        <v>0</v>
      </c>
      <c r="O69" s="62">
        <f t="shared" si="21"/>
        <v>0</v>
      </c>
      <c r="P69" s="69">
        <f t="shared" si="13"/>
        <v>0</v>
      </c>
    </row>
    <row r="70" spans="1:16" s="30" customFormat="1" ht="46.8" x14ac:dyDescent="0.25">
      <c r="A70" s="24" t="s">
        <v>326</v>
      </c>
      <c r="B70" s="25" t="s">
        <v>21</v>
      </c>
      <c r="C70" s="25" t="s">
        <v>12</v>
      </c>
      <c r="D70" s="25" t="s">
        <v>210</v>
      </c>
      <c r="E70" s="25" t="s">
        <v>54</v>
      </c>
      <c r="F70" s="25" t="s">
        <v>56</v>
      </c>
      <c r="G70" s="25" t="s">
        <v>52</v>
      </c>
      <c r="H70" s="25" t="s">
        <v>321</v>
      </c>
      <c r="I70" s="25" t="s">
        <v>107</v>
      </c>
      <c r="J70" s="51" t="s">
        <v>208</v>
      </c>
      <c r="K70" s="11" t="s">
        <v>327</v>
      </c>
      <c r="L70" s="11">
        <v>2025</v>
      </c>
      <c r="M70" s="26">
        <v>2209558.21</v>
      </c>
      <c r="N70" s="26">
        <v>0</v>
      </c>
      <c r="O70" s="63">
        <v>0</v>
      </c>
      <c r="P70" s="69">
        <f t="shared" si="13"/>
        <v>0</v>
      </c>
    </row>
    <row r="71" spans="1:16" s="55" customFormat="1" ht="31.2" x14ac:dyDescent="0.25">
      <c r="A71" s="21" t="s">
        <v>82</v>
      </c>
      <c r="B71" s="22" t="s">
        <v>23</v>
      </c>
      <c r="C71" s="22"/>
      <c r="D71" s="22"/>
      <c r="E71" s="22"/>
      <c r="F71" s="22"/>
      <c r="G71" s="22"/>
      <c r="H71" s="22"/>
      <c r="I71" s="22"/>
      <c r="J71" s="7"/>
      <c r="K71" s="7"/>
      <c r="L71" s="7"/>
      <c r="M71" s="23">
        <f>M72+M80</f>
        <v>405918709.59999996</v>
      </c>
      <c r="N71" s="23">
        <f>N72+N80</f>
        <v>7180938.0599999996</v>
      </c>
      <c r="O71" s="62">
        <f>O72+O80</f>
        <v>7179997.0800000001</v>
      </c>
      <c r="P71" s="69">
        <f t="shared" si="13"/>
        <v>1.7688263463084285E-2</v>
      </c>
    </row>
    <row r="72" spans="1:16" s="55" customFormat="1" ht="46.8" x14ac:dyDescent="0.25">
      <c r="A72" s="21" t="s">
        <v>241</v>
      </c>
      <c r="B72" s="22" t="s">
        <v>23</v>
      </c>
      <c r="C72" s="22" t="s">
        <v>11</v>
      </c>
      <c r="D72" s="22" t="s">
        <v>242</v>
      </c>
      <c r="E72" s="22" t="s">
        <v>0</v>
      </c>
      <c r="F72" s="22" t="s">
        <v>0</v>
      </c>
      <c r="G72" s="22" t="s">
        <v>0</v>
      </c>
      <c r="H72" s="22" t="s">
        <v>0</v>
      </c>
      <c r="I72" s="22" t="s">
        <v>0</v>
      </c>
      <c r="J72" s="7"/>
      <c r="K72" s="7"/>
      <c r="L72" s="7"/>
      <c r="M72" s="23">
        <f>M73</f>
        <v>76415217.209999993</v>
      </c>
      <c r="N72" s="23">
        <f t="shared" ref="N72:O72" si="22">N73</f>
        <v>7086839.8799999999</v>
      </c>
      <c r="O72" s="23">
        <f t="shared" si="22"/>
        <v>7086839.8799999999</v>
      </c>
      <c r="P72" s="69">
        <f t="shared" si="13"/>
        <v>9.2741212270906009E-2</v>
      </c>
    </row>
    <row r="73" spans="1:16" s="55" customFormat="1" ht="15.6" x14ac:dyDescent="0.25">
      <c r="A73" s="21" t="s">
        <v>157</v>
      </c>
      <c r="B73" s="22" t="s">
        <v>23</v>
      </c>
      <c r="C73" s="22" t="s">
        <v>11</v>
      </c>
      <c r="D73" s="22" t="s">
        <v>242</v>
      </c>
      <c r="E73" s="22" t="s">
        <v>84</v>
      </c>
      <c r="F73" s="22"/>
      <c r="G73" s="22"/>
      <c r="H73" s="22"/>
      <c r="I73" s="22"/>
      <c r="J73" s="7"/>
      <c r="K73" s="7"/>
      <c r="L73" s="7"/>
      <c r="M73" s="23">
        <f t="shared" ref="M73:M78" si="23">M74</f>
        <v>76415217.209999993</v>
      </c>
      <c r="N73" s="23">
        <f t="shared" ref="N73:O78" si="24">N74</f>
        <v>7086839.8799999999</v>
      </c>
      <c r="O73" s="62">
        <f t="shared" si="24"/>
        <v>7086839.8799999999</v>
      </c>
      <c r="P73" s="69">
        <f t="shared" si="13"/>
        <v>9.2741212270906009E-2</v>
      </c>
    </row>
    <row r="74" spans="1:16" s="55" customFormat="1" ht="15.6" x14ac:dyDescent="0.25">
      <c r="A74" s="21" t="s">
        <v>119</v>
      </c>
      <c r="B74" s="22" t="s">
        <v>23</v>
      </c>
      <c r="C74" s="22" t="s">
        <v>11</v>
      </c>
      <c r="D74" s="22" t="s">
        <v>242</v>
      </c>
      <c r="E74" s="22" t="s">
        <v>84</v>
      </c>
      <c r="F74" s="22" t="s">
        <v>40</v>
      </c>
      <c r="G74" s="22" t="s">
        <v>0</v>
      </c>
      <c r="H74" s="22" t="s">
        <v>0</v>
      </c>
      <c r="I74" s="22" t="s">
        <v>0</v>
      </c>
      <c r="J74" s="7"/>
      <c r="K74" s="7"/>
      <c r="L74" s="7"/>
      <c r="M74" s="23">
        <f t="shared" si="23"/>
        <v>76415217.209999993</v>
      </c>
      <c r="N74" s="23">
        <f t="shared" si="24"/>
        <v>7086839.8799999999</v>
      </c>
      <c r="O74" s="62">
        <f t="shared" si="24"/>
        <v>7086839.8799999999</v>
      </c>
      <c r="P74" s="69">
        <f t="shared" si="13"/>
        <v>9.2741212270906009E-2</v>
      </c>
    </row>
    <row r="75" spans="1:16" s="55" customFormat="1" ht="15.6" x14ac:dyDescent="0.25">
      <c r="A75" s="21" t="s">
        <v>209</v>
      </c>
      <c r="B75" s="22" t="s">
        <v>23</v>
      </c>
      <c r="C75" s="22" t="s">
        <v>11</v>
      </c>
      <c r="D75" s="22" t="s">
        <v>242</v>
      </c>
      <c r="E75" s="22" t="s">
        <v>84</v>
      </c>
      <c r="F75" s="22" t="s">
        <v>40</v>
      </c>
      <c r="G75" s="22" t="s">
        <v>210</v>
      </c>
      <c r="H75" s="22" t="s">
        <v>0</v>
      </c>
      <c r="I75" s="22" t="s">
        <v>0</v>
      </c>
      <c r="J75" s="7"/>
      <c r="K75" s="7"/>
      <c r="L75" s="7"/>
      <c r="M75" s="23">
        <f t="shared" si="23"/>
        <v>76415217.209999993</v>
      </c>
      <c r="N75" s="23">
        <f t="shared" si="24"/>
        <v>7086839.8799999999</v>
      </c>
      <c r="O75" s="62">
        <f t="shared" si="24"/>
        <v>7086839.8799999999</v>
      </c>
      <c r="P75" s="69">
        <f t="shared" si="13"/>
        <v>9.2741212270906009E-2</v>
      </c>
    </row>
    <row r="76" spans="1:16" s="55" customFormat="1" ht="78" x14ac:dyDescent="0.25">
      <c r="A76" s="21" t="s">
        <v>243</v>
      </c>
      <c r="B76" s="22" t="s">
        <v>23</v>
      </c>
      <c r="C76" s="22" t="s">
        <v>11</v>
      </c>
      <c r="D76" s="22" t="s">
        <v>242</v>
      </c>
      <c r="E76" s="22" t="s">
        <v>84</v>
      </c>
      <c r="F76" s="22" t="s">
        <v>40</v>
      </c>
      <c r="G76" s="22" t="s">
        <v>210</v>
      </c>
      <c r="H76" s="22" t="s">
        <v>270</v>
      </c>
      <c r="I76" s="22" t="s">
        <v>0</v>
      </c>
      <c r="J76" s="7"/>
      <c r="K76" s="7"/>
      <c r="L76" s="7"/>
      <c r="M76" s="23">
        <f t="shared" si="23"/>
        <v>76415217.209999993</v>
      </c>
      <c r="N76" s="23">
        <f t="shared" si="24"/>
        <v>7086839.8799999999</v>
      </c>
      <c r="O76" s="62">
        <f t="shared" si="24"/>
        <v>7086839.8799999999</v>
      </c>
      <c r="P76" s="69">
        <f t="shared" si="13"/>
        <v>9.2741212270906009E-2</v>
      </c>
    </row>
    <row r="77" spans="1:16" s="55" customFormat="1" ht="62.4" x14ac:dyDescent="0.25">
      <c r="A77" s="21" t="s">
        <v>106</v>
      </c>
      <c r="B77" s="22" t="s">
        <v>23</v>
      </c>
      <c r="C77" s="22" t="s">
        <v>11</v>
      </c>
      <c r="D77" s="22" t="s">
        <v>242</v>
      </c>
      <c r="E77" s="22" t="s">
        <v>84</v>
      </c>
      <c r="F77" s="22" t="s">
        <v>40</v>
      </c>
      <c r="G77" s="22" t="s">
        <v>210</v>
      </c>
      <c r="H77" s="22" t="s">
        <v>270</v>
      </c>
      <c r="I77" s="22" t="s">
        <v>107</v>
      </c>
      <c r="J77" s="7"/>
      <c r="K77" s="7"/>
      <c r="L77" s="7"/>
      <c r="M77" s="23">
        <f t="shared" si="23"/>
        <v>76415217.209999993</v>
      </c>
      <c r="N77" s="23">
        <f t="shared" si="24"/>
        <v>7086839.8799999999</v>
      </c>
      <c r="O77" s="62">
        <f t="shared" si="24"/>
        <v>7086839.8799999999</v>
      </c>
      <c r="P77" s="69">
        <f t="shared" si="13"/>
        <v>9.2741212270906009E-2</v>
      </c>
    </row>
    <row r="78" spans="1:16" s="55" customFormat="1" ht="15.6" x14ac:dyDescent="0.25">
      <c r="A78" s="21" t="s">
        <v>170</v>
      </c>
      <c r="B78" s="22"/>
      <c r="C78" s="22"/>
      <c r="D78" s="22"/>
      <c r="E78" s="22"/>
      <c r="F78" s="22"/>
      <c r="G78" s="22"/>
      <c r="H78" s="22"/>
      <c r="I78" s="22"/>
      <c r="J78" s="7"/>
      <c r="K78" s="7"/>
      <c r="L78" s="7"/>
      <c r="M78" s="23">
        <f t="shared" si="23"/>
        <v>76415217.209999993</v>
      </c>
      <c r="N78" s="23">
        <f t="shared" si="24"/>
        <v>7086839.8799999999</v>
      </c>
      <c r="O78" s="62">
        <f t="shared" si="24"/>
        <v>7086839.8799999999</v>
      </c>
      <c r="P78" s="69">
        <f t="shared" si="13"/>
        <v>9.2741212270906009E-2</v>
      </c>
    </row>
    <row r="79" spans="1:16" s="56" customFormat="1" ht="46.8" x14ac:dyDescent="0.25">
      <c r="A79" s="24" t="s">
        <v>313</v>
      </c>
      <c r="B79" s="25" t="s">
        <v>23</v>
      </c>
      <c r="C79" s="25" t="s">
        <v>11</v>
      </c>
      <c r="D79" s="25" t="s">
        <v>242</v>
      </c>
      <c r="E79" s="25" t="s">
        <v>84</v>
      </c>
      <c r="F79" s="25" t="s">
        <v>40</v>
      </c>
      <c r="G79" s="25" t="s">
        <v>210</v>
      </c>
      <c r="H79" s="25" t="s">
        <v>270</v>
      </c>
      <c r="I79" s="25" t="s">
        <v>107</v>
      </c>
      <c r="J79" s="47" t="s">
        <v>133</v>
      </c>
      <c r="K79" s="47" t="s">
        <v>312</v>
      </c>
      <c r="L79" s="47" t="s">
        <v>79</v>
      </c>
      <c r="M79" s="26">
        <f>4584917.21+71830300</f>
        <v>76415217.209999993</v>
      </c>
      <c r="N79" s="26">
        <v>7086839.8799999999</v>
      </c>
      <c r="O79" s="63">
        <v>7086839.8799999999</v>
      </c>
      <c r="P79" s="69">
        <f t="shared" si="13"/>
        <v>9.2741212270906009E-2</v>
      </c>
    </row>
    <row r="80" spans="1:16" s="55" customFormat="1" ht="31.2" x14ac:dyDescent="0.25">
      <c r="A80" s="21" t="s">
        <v>83</v>
      </c>
      <c r="B80" s="22" t="s">
        <v>23</v>
      </c>
      <c r="C80" s="22" t="s">
        <v>12</v>
      </c>
      <c r="D80" s="22" t="s">
        <v>29</v>
      </c>
      <c r="E80" s="22"/>
      <c r="F80" s="22"/>
      <c r="G80" s="22"/>
      <c r="H80" s="22"/>
      <c r="I80" s="22"/>
      <c r="J80" s="7"/>
      <c r="K80" s="7"/>
      <c r="L80" s="7"/>
      <c r="M80" s="23">
        <f t="shared" ref="M80:O90" si="25">M81</f>
        <v>329503492.38999999</v>
      </c>
      <c r="N80" s="23">
        <f t="shared" si="25"/>
        <v>94098.18</v>
      </c>
      <c r="O80" s="62">
        <f t="shared" si="25"/>
        <v>93157.2</v>
      </c>
      <c r="P80" s="69">
        <f t="shared" si="13"/>
        <v>2.8271991694017989E-4</v>
      </c>
    </row>
    <row r="81" spans="1:16" s="55" customFormat="1" ht="31.2" x14ac:dyDescent="0.25">
      <c r="A81" s="21" t="s">
        <v>147</v>
      </c>
      <c r="B81" s="22" t="s">
        <v>23</v>
      </c>
      <c r="C81" s="22" t="s">
        <v>12</v>
      </c>
      <c r="D81" s="22" t="s">
        <v>29</v>
      </c>
      <c r="E81" s="22" t="s">
        <v>42</v>
      </c>
      <c r="F81" s="22"/>
      <c r="G81" s="22"/>
      <c r="H81" s="22"/>
      <c r="I81" s="22"/>
      <c r="J81" s="7"/>
      <c r="K81" s="7"/>
      <c r="L81" s="7"/>
      <c r="M81" s="23">
        <f t="shared" si="25"/>
        <v>329503492.38999999</v>
      </c>
      <c r="N81" s="23">
        <f t="shared" si="25"/>
        <v>94098.18</v>
      </c>
      <c r="O81" s="62">
        <f t="shared" si="25"/>
        <v>93157.2</v>
      </c>
      <c r="P81" s="69">
        <f t="shared" si="13"/>
        <v>2.8271991694017989E-4</v>
      </c>
    </row>
    <row r="82" spans="1:16" s="55" customFormat="1" ht="15.6" x14ac:dyDescent="0.25">
      <c r="A82" s="21" t="s">
        <v>85</v>
      </c>
      <c r="B82" s="22" t="s">
        <v>23</v>
      </c>
      <c r="C82" s="22" t="s">
        <v>12</v>
      </c>
      <c r="D82" s="22" t="s">
        <v>29</v>
      </c>
      <c r="E82" s="22" t="s">
        <v>42</v>
      </c>
      <c r="F82" s="22" t="s">
        <v>86</v>
      </c>
      <c r="G82" s="22"/>
      <c r="H82" s="22"/>
      <c r="I82" s="22"/>
      <c r="J82" s="7"/>
      <c r="K82" s="7"/>
      <c r="L82" s="7"/>
      <c r="M82" s="23">
        <f t="shared" si="25"/>
        <v>329503492.38999999</v>
      </c>
      <c r="N82" s="23">
        <f t="shared" si="25"/>
        <v>94098.18</v>
      </c>
      <c r="O82" s="62">
        <f t="shared" si="25"/>
        <v>93157.2</v>
      </c>
      <c r="P82" s="69">
        <f t="shared" si="13"/>
        <v>2.8271991694017989E-4</v>
      </c>
    </row>
    <row r="83" spans="1:16" s="55" customFormat="1" ht="15.6" x14ac:dyDescent="0.25">
      <c r="A83" s="21" t="s">
        <v>87</v>
      </c>
      <c r="B83" s="22" t="s">
        <v>23</v>
      </c>
      <c r="C83" s="22" t="s">
        <v>12</v>
      </c>
      <c r="D83" s="22" t="s">
        <v>29</v>
      </c>
      <c r="E83" s="22" t="s">
        <v>42</v>
      </c>
      <c r="F83" s="22" t="s">
        <v>86</v>
      </c>
      <c r="G83" s="22" t="s">
        <v>29</v>
      </c>
      <c r="H83" s="22"/>
      <c r="I83" s="22"/>
      <c r="J83" s="7"/>
      <c r="K83" s="7"/>
      <c r="L83" s="7"/>
      <c r="M83" s="23">
        <f>M84+M88</f>
        <v>329503492.38999999</v>
      </c>
      <c r="N83" s="23">
        <f>N88</f>
        <v>94098.18</v>
      </c>
      <c r="O83" s="62">
        <f>O88</f>
        <v>93157.2</v>
      </c>
      <c r="P83" s="69">
        <f t="shared" si="13"/>
        <v>2.8271991694017989E-4</v>
      </c>
    </row>
    <row r="84" spans="1:16" s="55" customFormat="1" ht="46.8" x14ac:dyDescent="0.25">
      <c r="A84" s="21" t="s">
        <v>344</v>
      </c>
      <c r="B84" s="22" t="s">
        <v>23</v>
      </c>
      <c r="C84" s="22" t="s">
        <v>12</v>
      </c>
      <c r="D84" s="22" t="s">
        <v>29</v>
      </c>
      <c r="E84" s="22" t="s">
        <v>42</v>
      </c>
      <c r="F84" s="22" t="s">
        <v>86</v>
      </c>
      <c r="G84" s="22" t="s">
        <v>29</v>
      </c>
      <c r="H84" s="22" t="s">
        <v>330</v>
      </c>
      <c r="I84" s="22"/>
      <c r="J84" s="7"/>
      <c r="K84" s="7"/>
      <c r="L84" s="7"/>
      <c r="M84" s="23">
        <f t="shared" si="25"/>
        <v>53227127.659999996</v>
      </c>
      <c r="N84" s="23">
        <f t="shared" si="25"/>
        <v>0</v>
      </c>
      <c r="O84" s="62">
        <f t="shared" si="25"/>
        <v>0</v>
      </c>
      <c r="P84" s="69">
        <f t="shared" si="13"/>
        <v>0</v>
      </c>
    </row>
    <row r="85" spans="1:16" s="55" customFormat="1" ht="62.4" x14ac:dyDescent="0.25">
      <c r="A85" s="31" t="s">
        <v>106</v>
      </c>
      <c r="B85" s="22" t="s">
        <v>23</v>
      </c>
      <c r="C85" s="22" t="s">
        <v>12</v>
      </c>
      <c r="D85" s="22" t="s">
        <v>29</v>
      </c>
      <c r="E85" s="22" t="s">
        <v>42</v>
      </c>
      <c r="F85" s="22" t="s">
        <v>86</v>
      </c>
      <c r="G85" s="22" t="s">
        <v>29</v>
      </c>
      <c r="H85" s="22" t="s">
        <v>330</v>
      </c>
      <c r="I85" s="22" t="s">
        <v>107</v>
      </c>
      <c r="J85" s="7"/>
      <c r="K85" s="7"/>
      <c r="L85" s="7"/>
      <c r="M85" s="23">
        <f t="shared" si="25"/>
        <v>53227127.659999996</v>
      </c>
      <c r="N85" s="23">
        <f t="shared" si="25"/>
        <v>0</v>
      </c>
      <c r="O85" s="62">
        <f t="shared" si="25"/>
        <v>0</v>
      </c>
      <c r="P85" s="69">
        <f t="shared" si="13"/>
        <v>0</v>
      </c>
    </row>
    <row r="86" spans="1:16" s="55" customFormat="1" ht="15.6" x14ac:dyDescent="0.25">
      <c r="A86" s="21" t="s">
        <v>168</v>
      </c>
      <c r="B86" s="22"/>
      <c r="C86" s="22"/>
      <c r="D86" s="22"/>
      <c r="E86" s="22"/>
      <c r="F86" s="22"/>
      <c r="G86" s="22"/>
      <c r="H86" s="22"/>
      <c r="I86" s="22"/>
      <c r="J86" s="7"/>
      <c r="K86" s="7"/>
      <c r="L86" s="7"/>
      <c r="M86" s="23">
        <f t="shared" si="25"/>
        <v>53227127.659999996</v>
      </c>
      <c r="N86" s="23">
        <f t="shared" si="25"/>
        <v>0</v>
      </c>
      <c r="O86" s="62">
        <f t="shared" si="25"/>
        <v>0</v>
      </c>
      <c r="P86" s="69">
        <f t="shared" si="13"/>
        <v>0</v>
      </c>
    </row>
    <row r="87" spans="1:16" s="55" customFormat="1" ht="46.8" x14ac:dyDescent="0.25">
      <c r="A87" s="24" t="s">
        <v>220</v>
      </c>
      <c r="B87" s="25" t="s">
        <v>23</v>
      </c>
      <c r="C87" s="25" t="s">
        <v>12</v>
      </c>
      <c r="D87" s="25" t="s">
        <v>29</v>
      </c>
      <c r="E87" s="25" t="s">
        <v>42</v>
      </c>
      <c r="F87" s="25" t="s">
        <v>86</v>
      </c>
      <c r="G87" s="25" t="s">
        <v>29</v>
      </c>
      <c r="H87" s="25" t="s">
        <v>330</v>
      </c>
      <c r="I87" s="25" t="s">
        <v>107</v>
      </c>
      <c r="J87" s="11" t="s">
        <v>179</v>
      </c>
      <c r="K87" s="11" t="s">
        <v>221</v>
      </c>
      <c r="L87" s="47" t="s">
        <v>79</v>
      </c>
      <c r="M87" s="26">
        <f>50033500+3193627.66</f>
        <v>53227127.659999996</v>
      </c>
      <c r="N87" s="63">
        <v>0</v>
      </c>
      <c r="O87" s="63">
        <v>0</v>
      </c>
      <c r="P87" s="69">
        <f t="shared" si="13"/>
        <v>0</v>
      </c>
    </row>
    <row r="88" spans="1:16" s="55" customFormat="1" ht="46.8" x14ac:dyDescent="0.25">
      <c r="A88" s="21" t="s">
        <v>344</v>
      </c>
      <c r="B88" s="22" t="s">
        <v>23</v>
      </c>
      <c r="C88" s="22" t="s">
        <v>12</v>
      </c>
      <c r="D88" s="22" t="s">
        <v>29</v>
      </c>
      <c r="E88" s="22" t="s">
        <v>42</v>
      </c>
      <c r="F88" s="22" t="s">
        <v>86</v>
      </c>
      <c r="G88" s="22" t="s">
        <v>29</v>
      </c>
      <c r="H88" s="22" t="s">
        <v>219</v>
      </c>
      <c r="I88" s="22"/>
      <c r="J88" s="7"/>
      <c r="K88" s="7"/>
      <c r="L88" s="7"/>
      <c r="M88" s="23">
        <f t="shared" si="25"/>
        <v>276276364.72999996</v>
      </c>
      <c r="N88" s="23">
        <f t="shared" si="25"/>
        <v>94098.18</v>
      </c>
      <c r="O88" s="62">
        <f t="shared" si="25"/>
        <v>93157.2</v>
      </c>
      <c r="P88" s="69">
        <f t="shared" si="13"/>
        <v>3.371884529139541E-4</v>
      </c>
    </row>
    <row r="89" spans="1:16" s="55" customFormat="1" ht="62.4" x14ac:dyDescent="0.25">
      <c r="A89" s="31" t="s">
        <v>106</v>
      </c>
      <c r="B89" s="22" t="s">
        <v>23</v>
      </c>
      <c r="C89" s="22" t="s">
        <v>12</v>
      </c>
      <c r="D89" s="22" t="s">
        <v>29</v>
      </c>
      <c r="E89" s="22" t="s">
        <v>42</v>
      </c>
      <c r="F89" s="22" t="s">
        <v>86</v>
      </c>
      <c r="G89" s="22" t="s">
        <v>29</v>
      </c>
      <c r="H89" s="22" t="s">
        <v>219</v>
      </c>
      <c r="I89" s="22" t="s">
        <v>107</v>
      </c>
      <c r="J89" s="7"/>
      <c r="K89" s="7"/>
      <c r="L89" s="7"/>
      <c r="M89" s="23">
        <f t="shared" si="25"/>
        <v>276276364.72999996</v>
      </c>
      <c r="N89" s="23">
        <f t="shared" si="25"/>
        <v>94098.18</v>
      </c>
      <c r="O89" s="62">
        <f t="shared" si="25"/>
        <v>93157.2</v>
      </c>
      <c r="P89" s="69">
        <f t="shared" ref="P89:P141" si="26">O89/M89</f>
        <v>3.371884529139541E-4</v>
      </c>
    </row>
    <row r="90" spans="1:16" s="55" customFormat="1" ht="15.6" x14ac:dyDescent="0.25">
      <c r="A90" s="21" t="s">
        <v>168</v>
      </c>
      <c r="B90" s="22"/>
      <c r="C90" s="22"/>
      <c r="D90" s="22"/>
      <c r="E90" s="22"/>
      <c r="F90" s="22"/>
      <c r="G90" s="22"/>
      <c r="H90" s="22"/>
      <c r="I90" s="22"/>
      <c r="J90" s="7"/>
      <c r="K90" s="7"/>
      <c r="L90" s="7"/>
      <c r="M90" s="23">
        <f t="shared" si="25"/>
        <v>276276364.72999996</v>
      </c>
      <c r="N90" s="23">
        <f t="shared" si="25"/>
        <v>94098.18</v>
      </c>
      <c r="O90" s="62">
        <f t="shared" si="25"/>
        <v>93157.2</v>
      </c>
      <c r="P90" s="69">
        <f t="shared" si="26"/>
        <v>3.371884529139541E-4</v>
      </c>
    </row>
    <row r="91" spans="1:16" s="30" customFormat="1" ht="46.8" x14ac:dyDescent="0.25">
      <c r="A91" s="24" t="s">
        <v>220</v>
      </c>
      <c r="B91" s="25" t="s">
        <v>23</v>
      </c>
      <c r="C91" s="25" t="s">
        <v>12</v>
      </c>
      <c r="D91" s="25" t="s">
        <v>29</v>
      </c>
      <c r="E91" s="25" t="s">
        <v>42</v>
      </c>
      <c r="F91" s="25" t="s">
        <v>86</v>
      </c>
      <c r="G91" s="25" t="s">
        <v>29</v>
      </c>
      <c r="H91" s="25" t="s">
        <v>219</v>
      </c>
      <c r="I91" s="25" t="s">
        <v>107</v>
      </c>
      <c r="J91" s="11" t="s">
        <v>179</v>
      </c>
      <c r="K91" s="11" t="s">
        <v>221</v>
      </c>
      <c r="L91" s="47" t="s">
        <v>79</v>
      </c>
      <c r="M91" s="26">
        <f>5000000+4671649.25+269798343.14-3193627.66</f>
        <v>276276364.72999996</v>
      </c>
      <c r="N91" s="26">
        <v>94098.18</v>
      </c>
      <c r="O91" s="63">
        <v>93157.2</v>
      </c>
      <c r="P91" s="69">
        <f t="shared" si="26"/>
        <v>3.371884529139541E-4</v>
      </c>
    </row>
    <row r="92" spans="1:16" s="30" customFormat="1" ht="31.2" x14ac:dyDescent="0.25">
      <c r="A92" s="21" t="s">
        <v>117</v>
      </c>
      <c r="B92" s="22" t="s">
        <v>24</v>
      </c>
      <c r="C92" s="22" t="s">
        <v>0</v>
      </c>
      <c r="D92" s="22" t="s">
        <v>0</v>
      </c>
      <c r="E92" s="22" t="s">
        <v>0</v>
      </c>
      <c r="F92" s="22" t="s">
        <v>0</v>
      </c>
      <c r="G92" s="22" t="s">
        <v>0</v>
      </c>
      <c r="H92" s="28" t="s">
        <v>0</v>
      </c>
      <c r="I92" s="28" t="s">
        <v>0</v>
      </c>
      <c r="J92" s="28" t="s">
        <v>0</v>
      </c>
      <c r="K92" s="28" t="s">
        <v>0</v>
      </c>
      <c r="L92" s="28" t="s">
        <v>0</v>
      </c>
      <c r="M92" s="23">
        <f>M93</f>
        <v>1781429444.0699999</v>
      </c>
      <c r="N92" s="23">
        <f t="shared" ref="N92:O95" si="27">N93</f>
        <v>793678923.1400001</v>
      </c>
      <c r="O92" s="62">
        <f t="shared" si="27"/>
        <v>407422669.24000001</v>
      </c>
      <c r="P92" s="69">
        <f t="shared" si="26"/>
        <v>0.22870547615355943</v>
      </c>
    </row>
    <row r="93" spans="1:16" s="30" customFormat="1" ht="31.2" x14ac:dyDescent="0.25">
      <c r="A93" s="21" t="s">
        <v>118</v>
      </c>
      <c r="B93" s="22" t="s">
        <v>24</v>
      </c>
      <c r="C93" s="22" t="s">
        <v>12</v>
      </c>
      <c r="D93" s="22" t="s">
        <v>52</v>
      </c>
      <c r="E93" s="22" t="s">
        <v>0</v>
      </c>
      <c r="F93" s="22" t="s">
        <v>0</v>
      </c>
      <c r="G93" s="22" t="s">
        <v>0</v>
      </c>
      <c r="H93" s="28" t="s">
        <v>0</v>
      </c>
      <c r="I93" s="28" t="s">
        <v>0</v>
      </c>
      <c r="J93" s="53" t="s">
        <v>0</v>
      </c>
      <c r="K93" s="53" t="s">
        <v>0</v>
      </c>
      <c r="L93" s="53" t="s">
        <v>0</v>
      </c>
      <c r="M93" s="23">
        <f>M94</f>
        <v>1781429444.0699999</v>
      </c>
      <c r="N93" s="23">
        <f t="shared" si="27"/>
        <v>793678923.1400001</v>
      </c>
      <c r="O93" s="62">
        <f t="shared" si="27"/>
        <v>407422669.24000001</v>
      </c>
      <c r="P93" s="69">
        <f t="shared" si="26"/>
        <v>0.22870547615355943</v>
      </c>
    </row>
    <row r="94" spans="1:16" s="30" customFormat="1" ht="31.2" x14ac:dyDescent="0.25">
      <c r="A94" s="21" t="s">
        <v>147</v>
      </c>
      <c r="B94" s="22" t="s">
        <v>24</v>
      </c>
      <c r="C94" s="22" t="s">
        <v>12</v>
      </c>
      <c r="D94" s="22" t="s">
        <v>52</v>
      </c>
      <c r="E94" s="22" t="s">
        <v>42</v>
      </c>
      <c r="F94" s="22" t="s">
        <v>0</v>
      </c>
      <c r="G94" s="22" t="s">
        <v>0</v>
      </c>
      <c r="H94" s="28" t="s">
        <v>0</v>
      </c>
      <c r="I94" s="28" t="s">
        <v>0</v>
      </c>
      <c r="J94" s="53" t="s">
        <v>0</v>
      </c>
      <c r="K94" s="53" t="s">
        <v>0</v>
      </c>
      <c r="L94" s="53" t="s">
        <v>0</v>
      </c>
      <c r="M94" s="23">
        <f>M95</f>
        <v>1781429444.0699999</v>
      </c>
      <c r="N94" s="23">
        <f t="shared" si="27"/>
        <v>793678923.1400001</v>
      </c>
      <c r="O94" s="62">
        <f t="shared" si="27"/>
        <v>407422669.24000001</v>
      </c>
      <c r="P94" s="69">
        <f t="shared" si="26"/>
        <v>0.22870547615355943</v>
      </c>
    </row>
    <row r="95" spans="1:16" s="30" customFormat="1" ht="15.6" x14ac:dyDescent="0.25">
      <c r="A95" s="31" t="s">
        <v>119</v>
      </c>
      <c r="B95" s="22" t="s">
        <v>24</v>
      </c>
      <c r="C95" s="22" t="s">
        <v>12</v>
      </c>
      <c r="D95" s="22" t="s">
        <v>52</v>
      </c>
      <c r="E95" s="22" t="s">
        <v>42</v>
      </c>
      <c r="F95" s="22" t="s">
        <v>40</v>
      </c>
      <c r="G95" s="22" t="s">
        <v>0</v>
      </c>
      <c r="H95" s="22" t="s">
        <v>0</v>
      </c>
      <c r="I95" s="22" t="s">
        <v>0</v>
      </c>
      <c r="J95" s="7" t="s">
        <v>0</v>
      </c>
      <c r="K95" s="7" t="s">
        <v>0</v>
      </c>
      <c r="L95" s="7" t="s">
        <v>0</v>
      </c>
      <c r="M95" s="23">
        <f>M96</f>
        <v>1781429444.0699999</v>
      </c>
      <c r="N95" s="23">
        <f t="shared" si="27"/>
        <v>793678923.1400001</v>
      </c>
      <c r="O95" s="62">
        <f t="shared" si="27"/>
        <v>407422669.24000001</v>
      </c>
      <c r="P95" s="69">
        <f t="shared" si="26"/>
        <v>0.22870547615355943</v>
      </c>
    </row>
    <row r="96" spans="1:16" s="30" customFormat="1" ht="15.6" x14ac:dyDescent="0.25">
      <c r="A96" s="31" t="s">
        <v>120</v>
      </c>
      <c r="B96" s="22" t="s">
        <v>24</v>
      </c>
      <c r="C96" s="22" t="s">
        <v>12</v>
      </c>
      <c r="D96" s="22" t="s">
        <v>52</v>
      </c>
      <c r="E96" s="22" t="s">
        <v>42</v>
      </c>
      <c r="F96" s="22" t="s">
        <v>40</v>
      </c>
      <c r="G96" s="22" t="s">
        <v>52</v>
      </c>
      <c r="H96" s="22" t="s">
        <v>0</v>
      </c>
      <c r="I96" s="22" t="s">
        <v>0</v>
      </c>
      <c r="J96" s="7" t="s">
        <v>0</v>
      </c>
      <c r="K96" s="7" t="s">
        <v>0</v>
      </c>
      <c r="L96" s="7" t="s">
        <v>0</v>
      </c>
      <c r="M96" s="23">
        <f>M97+M113+M117+M121+M109+M125</f>
        <v>1781429444.0699999</v>
      </c>
      <c r="N96" s="23">
        <f t="shared" ref="N96:O96" si="28">N97+N113+N117+N121+N109+N125</f>
        <v>793678923.1400001</v>
      </c>
      <c r="O96" s="62">
        <f t="shared" si="28"/>
        <v>407422669.24000001</v>
      </c>
      <c r="P96" s="69">
        <f t="shared" si="26"/>
        <v>0.22870547615355943</v>
      </c>
    </row>
    <row r="97" spans="1:16" s="30" customFormat="1" ht="31.2" x14ac:dyDescent="0.25">
      <c r="A97" s="31" t="s">
        <v>202</v>
      </c>
      <c r="B97" s="22" t="s">
        <v>24</v>
      </c>
      <c r="C97" s="22" t="s">
        <v>12</v>
      </c>
      <c r="D97" s="22" t="s">
        <v>52</v>
      </c>
      <c r="E97" s="22" t="s">
        <v>42</v>
      </c>
      <c r="F97" s="22" t="s">
        <v>40</v>
      </c>
      <c r="G97" s="22" t="s">
        <v>52</v>
      </c>
      <c r="H97" s="22" t="s">
        <v>203</v>
      </c>
      <c r="I97" s="22" t="s">
        <v>0</v>
      </c>
      <c r="J97" s="7"/>
      <c r="K97" s="7"/>
      <c r="L97" s="7"/>
      <c r="M97" s="23">
        <f>M98</f>
        <v>451912706.60999995</v>
      </c>
      <c r="N97" s="23">
        <f t="shared" ref="N97:O97" si="29">N98</f>
        <v>179364440.55000001</v>
      </c>
      <c r="O97" s="62">
        <f t="shared" si="29"/>
        <v>110261225.15000001</v>
      </c>
      <c r="P97" s="69">
        <f t="shared" si="26"/>
        <v>0.24398788424675852</v>
      </c>
    </row>
    <row r="98" spans="1:16" s="30" customFormat="1" ht="62.4" x14ac:dyDescent="0.25">
      <c r="A98" s="31" t="s">
        <v>106</v>
      </c>
      <c r="B98" s="22" t="s">
        <v>24</v>
      </c>
      <c r="C98" s="22" t="s">
        <v>12</v>
      </c>
      <c r="D98" s="22" t="s">
        <v>52</v>
      </c>
      <c r="E98" s="22" t="s">
        <v>42</v>
      </c>
      <c r="F98" s="22" t="s">
        <v>40</v>
      </c>
      <c r="G98" s="22" t="s">
        <v>52</v>
      </c>
      <c r="H98" s="22" t="s">
        <v>203</v>
      </c>
      <c r="I98" s="22" t="s">
        <v>107</v>
      </c>
      <c r="J98" s="7"/>
      <c r="K98" s="7"/>
      <c r="L98" s="7"/>
      <c r="M98" s="23">
        <f>M101+M103+M105+M107+M99</f>
        <v>451912706.60999995</v>
      </c>
      <c r="N98" s="23">
        <f t="shared" ref="N98:O98" si="30">N101+N103+N105+N107+N99</f>
        <v>179364440.55000001</v>
      </c>
      <c r="O98" s="62">
        <f t="shared" si="30"/>
        <v>110261225.15000001</v>
      </c>
      <c r="P98" s="69">
        <f t="shared" si="26"/>
        <v>0.24398788424675852</v>
      </c>
    </row>
    <row r="99" spans="1:16" s="30" customFormat="1" ht="15.6" x14ac:dyDescent="0.25">
      <c r="A99" s="31" t="s">
        <v>170</v>
      </c>
      <c r="B99" s="22"/>
      <c r="C99" s="22"/>
      <c r="D99" s="22"/>
      <c r="E99" s="22"/>
      <c r="F99" s="22"/>
      <c r="G99" s="22"/>
      <c r="H99" s="22"/>
      <c r="I99" s="22"/>
      <c r="J99" s="7"/>
      <c r="K99" s="7"/>
      <c r="L99" s="7"/>
      <c r="M99" s="23">
        <f>M100</f>
        <v>15070739.210000001</v>
      </c>
      <c r="N99" s="23">
        <f t="shared" ref="N99:O99" si="31">N100</f>
        <v>9906824.5800000001</v>
      </c>
      <c r="O99" s="62">
        <f t="shared" si="31"/>
        <v>9266354.75</v>
      </c>
      <c r="P99" s="69">
        <f t="shared" si="26"/>
        <v>0.61485734846048068</v>
      </c>
    </row>
    <row r="100" spans="1:16" s="56" customFormat="1" ht="46.8" x14ac:dyDescent="0.25">
      <c r="A100" s="50" t="s">
        <v>294</v>
      </c>
      <c r="B100" s="25" t="s">
        <v>24</v>
      </c>
      <c r="C100" s="25" t="s">
        <v>12</v>
      </c>
      <c r="D100" s="25" t="s">
        <v>52</v>
      </c>
      <c r="E100" s="25" t="s">
        <v>42</v>
      </c>
      <c r="F100" s="25" t="s">
        <v>40</v>
      </c>
      <c r="G100" s="25" t="s">
        <v>52</v>
      </c>
      <c r="H100" s="25" t="s">
        <v>203</v>
      </c>
      <c r="I100" s="25" t="s">
        <v>107</v>
      </c>
      <c r="J100" s="47" t="s">
        <v>179</v>
      </c>
      <c r="K100" s="47">
        <v>4268.67</v>
      </c>
      <c r="L100" s="47" t="s">
        <v>79</v>
      </c>
      <c r="M100" s="26">
        <v>15070739.210000001</v>
      </c>
      <c r="N100" s="26">
        <f>5223346.6+4683477.98</f>
        <v>9906824.5800000001</v>
      </c>
      <c r="O100" s="63">
        <v>9266354.75</v>
      </c>
      <c r="P100" s="69">
        <f t="shared" si="26"/>
        <v>0.61485734846048068</v>
      </c>
    </row>
    <row r="101" spans="1:16" s="30" customFormat="1" ht="15.6" x14ac:dyDescent="0.25">
      <c r="A101" s="31" t="s">
        <v>223</v>
      </c>
      <c r="B101" s="22"/>
      <c r="C101" s="22"/>
      <c r="D101" s="22"/>
      <c r="E101" s="22"/>
      <c r="F101" s="22"/>
      <c r="G101" s="22"/>
      <c r="H101" s="22"/>
      <c r="I101" s="22"/>
      <c r="J101" s="7"/>
      <c r="K101" s="7"/>
      <c r="L101" s="7"/>
      <c r="M101" s="23">
        <f>M102</f>
        <v>58761423.510000005</v>
      </c>
      <c r="N101" s="23">
        <f t="shared" ref="N101:O101" si="32">N102</f>
        <v>0</v>
      </c>
      <c r="O101" s="62">
        <f t="shared" si="32"/>
        <v>0</v>
      </c>
      <c r="P101" s="69">
        <f t="shared" si="26"/>
        <v>0</v>
      </c>
    </row>
    <row r="102" spans="1:16" s="56" customFormat="1" ht="62.4" x14ac:dyDescent="0.25">
      <c r="A102" s="50" t="s">
        <v>224</v>
      </c>
      <c r="B102" s="25" t="s">
        <v>24</v>
      </c>
      <c r="C102" s="25" t="s">
        <v>12</v>
      </c>
      <c r="D102" s="25" t="s">
        <v>52</v>
      </c>
      <c r="E102" s="25" t="s">
        <v>42</v>
      </c>
      <c r="F102" s="25" t="s">
        <v>40</v>
      </c>
      <c r="G102" s="25" t="s">
        <v>52</v>
      </c>
      <c r="H102" s="25" t="s">
        <v>203</v>
      </c>
      <c r="I102" s="25" t="s">
        <v>107</v>
      </c>
      <c r="J102" s="47" t="s">
        <v>133</v>
      </c>
      <c r="K102" s="47" t="s">
        <v>225</v>
      </c>
      <c r="L102" s="47" t="s">
        <v>79</v>
      </c>
      <c r="M102" s="26">
        <f>5000000+261573.7+53499849.81</f>
        <v>58761423.510000005</v>
      </c>
      <c r="N102" s="63">
        <v>0</v>
      </c>
      <c r="O102" s="63">
        <v>0</v>
      </c>
      <c r="P102" s="69">
        <f t="shared" si="26"/>
        <v>0</v>
      </c>
    </row>
    <row r="103" spans="1:16" s="30" customFormat="1" ht="15.6" x14ac:dyDescent="0.25">
      <c r="A103" s="31" t="s">
        <v>161</v>
      </c>
      <c r="B103" s="22"/>
      <c r="C103" s="22"/>
      <c r="D103" s="22"/>
      <c r="E103" s="22"/>
      <c r="F103" s="22"/>
      <c r="G103" s="22"/>
      <c r="H103" s="22"/>
      <c r="I103" s="22"/>
      <c r="J103" s="7"/>
      <c r="K103" s="7"/>
      <c r="L103" s="7"/>
      <c r="M103" s="23">
        <f>M104</f>
        <v>111644030.3</v>
      </c>
      <c r="N103" s="23">
        <f t="shared" ref="N103:O103" si="33">N104</f>
        <v>69286864</v>
      </c>
      <c r="O103" s="62">
        <f t="shared" si="33"/>
        <v>48178255.75</v>
      </c>
      <c r="P103" s="69">
        <f t="shared" si="26"/>
        <v>0.4315345443956084</v>
      </c>
    </row>
    <row r="104" spans="1:16" s="56" customFormat="1" ht="78" x14ac:dyDescent="0.25">
      <c r="A104" s="50" t="s">
        <v>328</v>
      </c>
      <c r="B104" s="25" t="s">
        <v>24</v>
      </c>
      <c r="C104" s="25" t="s">
        <v>12</v>
      </c>
      <c r="D104" s="25" t="s">
        <v>52</v>
      </c>
      <c r="E104" s="25" t="s">
        <v>42</v>
      </c>
      <c r="F104" s="25" t="s">
        <v>40</v>
      </c>
      <c r="G104" s="25" t="s">
        <v>52</v>
      </c>
      <c r="H104" s="25" t="s">
        <v>203</v>
      </c>
      <c r="I104" s="25" t="s">
        <v>107</v>
      </c>
      <c r="J104" s="47" t="s">
        <v>179</v>
      </c>
      <c r="K104" s="47" t="s">
        <v>331</v>
      </c>
      <c r="L104" s="47">
        <v>2025</v>
      </c>
      <c r="M104" s="26">
        <f>79200000+32444030.3</f>
        <v>111644030.3</v>
      </c>
      <c r="N104" s="26">
        <f>68739864+547000</f>
        <v>69286864</v>
      </c>
      <c r="O104" s="63">
        <v>48178255.75</v>
      </c>
      <c r="P104" s="69">
        <f t="shared" si="26"/>
        <v>0.4315345443956084</v>
      </c>
    </row>
    <row r="105" spans="1:16" s="55" customFormat="1" ht="15.6" x14ac:dyDescent="0.25">
      <c r="A105" s="31" t="s">
        <v>226</v>
      </c>
      <c r="B105" s="22"/>
      <c r="C105" s="22"/>
      <c r="D105" s="22"/>
      <c r="E105" s="22"/>
      <c r="F105" s="22"/>
      <c r="G105" s="22"/>
      <c r="H105" s="22"/>
      <c r="I105" s="22"/>
      <c r="J105" s="7"/>
      <c r="K105" s="7"/>
      <c r="L105" s="7"/>
      <c r="M105" s="23">
        <f>M106</f>
        <v>44611579.189999998</v>
      </c>
      <c r="N105" s="23">
        <f t="shared" ref="N105:O105" si="34">N106</f>
        <v>23703690.649999999</v>
      </c>
      <c r="O105" s="62">
        <f t="shared" si="34"/>
        <v>14681393.539999999</v>
      </c>
      <c r="P105" s="69">
        <f t="shared" si="26"/>
        <v>0.32909378700700509</v>
      </c>
    </row>
    <row r="106" spans="1:16" s="56" customFormat="1" ht="46.8" x14ac:dyDescent="0.25">
      <c r="A106" s="50" t="s">
        <v>227</v>
      </c>
      <c r="B106" s="25" t="s">
        <v>24</v>
      </c>
      <c r="C106" s="25" t="s">
        <v>12</v>
      </c>
      <c r="D106" s="25" t="s">
        <v>52</v>
      </c>
      <c r="E106" s="25" t="s">
        <v>42</v>
      </c>
      <c r="F106" s="25" t="s">
        <v>40</v>
      </c>
      <c r="G106" s="25" t="s">
        <v>52</v>
      </c>
      <c r="H106" s="25" t="s">
        <v>203</v>
      </c>
      <c r="I106" s="25" t="s">
        <v>107</v>
      </c>
      <c r="J106" s="47" t="s">
        <v>204</v>
      </c>
      <c r="K106" s="47" t="s">
        <v>228</v>
      </c>
      <c r="L106" s="47" t="s">
        <v>79</v>
      </c>
      <c r="M106" s="26">
        <f>5000000+16204965.31+23406613.88</f>
        <v>44611579.189999998</v>
      </c>
      <c r="N106" s="26">
        <v>23703690.649999999</v>
      </c>
      <c r="O106" s="63">
        <v>14681393.539999999</v>
      </c>
      <c r="P106" s="69">
        <f t="shared" si="26"/>
        <v>0.32909378700700509</v>
      </c>
    </row>
    <row r="107" spans="1:16" s="55" customFormat="1" ht="15.6" x14ac:dyDescent="0.25">
      <c r="A107" s="31" t="s">
        <v>229</v>
      </c>
      <c r="B107" s="22"/>
      <c r="C107" s="22"/>
      <c r="D107" s="22"/>
      <c r="E107" s="22"/>
      <c r="F107" s="22"/>
      <c r="G107" s="22"/>
      <c r="H107" s="22"/>
      <c r="I107" s="22"/>
      <c r="J107" s="7"/>
      <c r="K107" s="7"/>
      <c r="L107" s="7"/>
      <c r="M107" s="23">
        <f>M108</f>
        <v>221824934.39999998</v>
      </c>
      <c r="N107" s="23">
        <f t="shared" ref="N107:O107" si="35">N108</f>
        <v>76467061.319999993</v>
      </c>
      <c r="O107" s="62">
        <f t="shared" si="35"/>
        <v>38135221.109999999</v>
      </c>
      <c r="P107" s="69">
        <f t="shared" si="26"/>
        <v>0.17191584531806359</v>
      </c>
    </row>
    <row r="108" spans="1:16" s="56" customFormat="1" ht="31.2" x14ac:dyDescent="0.25">
      <c r="A108" s="50" t="s">
        <v>230</v>
      </c>
      <c r="B108" s="25" t="s">
        <v>24</v>
      </c>
      <c r="C108" s="25" t="s">
        <v>12</v>
      </c>
      <c r="D108" s="25" t="s">
        <v>52</v>
      </c>
      <c r="E108" s="25" t="s">
        <v>42</v>
      </c>
      <c r="F108" s="25" t="s">
        <v>40</v>
      </c>
      <c r="G108" s="25" t="s">
        <v>52</v>
      </c>
      <c r="H108" s="25" t="s">
        <v>203</v>
      </c>
      <c r="I108" s="25" t="s">
        <v>107</v>
      </c>
      <c r="J108" s="47" t="s">
        <v>124</v>
      </c>
      <c r="K108" s="47" t="s">
        <v>231</v>
      </c>
      <c r="L108" s="47" t="s">
        <v>79</v>
      </c>
      <c r="M108" s="26">
        <f>5000000+40251757.33+176573177.07</f>
        <v>221824934.39999998</v>
      </c>
      <c r="N108" s="26">
        <v>76467061.319999993</v>
      </c>
      <c r="O108" s="63">
        <v>38135221.109999999</v>
      </c>
      <c r="P108" s="69">
        <f t="shared" si="26"/>
        <v>0.17191584531806359</v>
      </c>
    </row>
    <row r="109" spans="1:16" s="55" customFormat="1" ht="105.6" x14ac:dyDescent="0.25">
      <c r="A109" s="75" t="s">
        <v>343</v>
      </c>
      <c r="B109" s="22" t="s">
        <v>24</v>
      </c>
      <c r="C109" s="22" t="s">
        <v>12</v>
      </c>
      <c r="D109" s="22" t="s">
        <v>52</v>
      </c>
      <c r="E109" s="22" t="s">
        <v>42</v>
      </c>
      <c r="F109" s="22" t="s">
        <v>40</v>
      </c>
      <c r="G109" s="22" t="s">
        <v>52</v>
      </c>
      <c r="H109" s="22" t="s">
        <v>340</v>
      </c>
      <c r="I109" s="22"/>
      <c r="J109" s="7"/>
      <c r="K109" s="7"/>
      <c r="L109" s="7"/>
      <c r="M109" s="23">
        <f>M110</f>
        <v>697159000</v>
      </c>
      <c r="N109" s="23">
        <f t="shared" ref="N109:O109" si="36">N110</f>
        <v>108280956.06999999</v>
      </c>
      <c r="O109" s="62">
        <f t="shared" si="36"/>
        <v>47598105.539999999</v>
      </c>
      <c r="P109" s="69">
        <f t="shared" si="26"/>
        <v>6.8274390117605888E-2</v>
      </c>
    </row>
    <row r="110" spans="1:16" s="55" customFormat="1" ht="62.4" x14ac:dyDescent="0.25">
      <c r="A110" s="31" t="s">
        <v>106</v>
      </c>
      <c r="B110" s="22" t="s">
        <v>24</v>
      </c>
      <c r="C110" s="22" t="s">
        <v>12</v>
      </c>
      <c r="D110" s="22" t="s">
        <v>52</v>
      </c>
      <c r="E110" s="22" t="s">
        <v>42</v>
      </c>
      <c r="F110" s="22" t="s">
        <v>40</v>
      </c>
      <c r="G110" s="22" t="s">
        <v>52</v>
      </c>
      <c r="H110" s="22" t="s">
        <v>340</v>
      </c>
      <c r="I110" s="22" t="s">
        <v>107</v>
      </c>
      <c r="J110" s="7"/>
      <c r="K110" s="7"/>
      <c r="L110" s="7"/>
      <c r="M110" s="23">
        <f>M112</f>
        <v>697159000</v>
      </c>
      <c r="N110" s="23">
        <f t="shared" ref="N110:O110" si="37">N112</f>
        <v>108280956.06999999</v>
      </c>
      <c r="O110" s="62">
        <f t="shared" si="37"/>
        <v>47598105.539999999</v>
      </c>
      <c r="P110" s="69">
        <f t="shared" si="26"/>
        <v>6.8274390117605888E-2</v>
      </c>
    </row>
    <row r="111" spans="1:16" s="56" customFormat="1" ht="15.6" x14ac:dyDescent="0.25">
      <c r="A111" s="21" t="s">
        <v>170</v>
      </c>
      <c r="B111" s="25"/>
      <c r="C111" s="25"/>
      <c r="D111" s="25"/>
      <c r="E111" s="25"/>
      <c r="F111" s="25"/>
      <c r="G111" s="25"/>
      <c r="H111" s="25"/>
      <c r="I111" s="25"/>
      <c r="J111" s="47"/>
      <c r="K111" s="47"/>
      <c r="L111" s="47"/>
      <c r="M111" s="23">
        <f>M112</f>
        <v>697159000</v>
      </c>
      <c r="N111" s="23">
        <f t="shared" ref="N111:O111" si="38">N112</f>
        <v>108280956.06999999</v>
      </c>
      <c r="O111" s="23">
        <f t="shared" si="38"/>
        <v>47598105.539999999</v>
      </c>
      <c r="P111" s="69">
        <f t="shared" si="26"/>
        <v>6.8274390117605888E-2</v>
      </c>
    </row>
    <row r="112" spans="1:16" s="56" customFormat="1" ht="46.8" x14ac:dyDescent="0.25">
      <c r="A112" s="24" t="s">
        <v>123</v>
      </c>
      <c r="B112" s="25" t="s">
        <v>24</v>
      </c>
      <c r="C112" s="25" t="s">
        <v>12</v>
      </c>
      <c r="D112" s="25" t="s">
        <v>52</v>
      </c>
      <c r="E112" s="25" t="s">
        <v>42</v>
      </c>
      <c r="F112" s="25" t="s">
        <v>40</v>
      </c>
      <c r="G112" s="25" t="s">
        <v>52</v>
      </c>
      <c r="H112" s="25" t="s">
        <v>340</v>
      </c>
      <c r="I112" s="25" t="s">
        <v>107</v>
      </c>
      <c r="J112" s="11" t="s">
        <v>124</v>
      </c>
      <c r="K112" s="11">
        <v>1225</v>
      </c>
      <c r="L112" s="11" t="s">
        <v>79</v>
      </c>
      <c r="M112" s="26">
        <v>697159000</v>
      </c>
      <c r="N112" s="26">
        <f>100677048.42+2157550.5+65909.1+5380448.05</f>
        <v>108280956.06999999</v>
      </c>
      <c r="O112" s="63">
        <v>47598105.539999999</v>
      </c>
      <c r="P112" s="69">
        <f t="shared" si="26"/>
        <v>6.8274390117605888E-2</v>
      </c>
    </row>
    <row r="113" spans="1:16" s="30" customFormat="1" ht="92.4" x14ac:dyDescent="0.25">
      <c r="A113" s="75" t="s">
        <v>121</v>
      </c>
      <c r="B113" s="22" t="s">
        <v>24</v>
      </c>
      <c r="C113" s="22" t="s">
        <v>12</v>
      </c>
      <c r="D113" s="22" t="s">
        <v>52</v>
      </c>
      <c r="E113" s="22" t="s">
        <v>42</v>
      </c>
      <c r="F113" s="22" t="s">
        <v>40</v>
      </c>
      <c r="G113" s="22" t="s">
        <v>52</v>
      </c>
      <c r="H113" s="22" t="s">
        <v>122</v>
      </c>
      <c r="I113" s="28" t="s">
        <v>0</v>
      </c>
      <c r="J113" s="28" t="s">
        <v>0</v>
      </c>
      <c r="K113" s="28" t="s">
        <v>0</v>
      </c>
      <c r="L113" s="28" t="s">
        <v>0</v>
      </c>
      <c r="M113" s="23">
        <f>M114</f>
        <v>21067425.75</v>
      </c>
      <c r="N113" s="23">
        <f t="shared" ref="N113:O115" si="39">N114</f>
        <v>37686138.5</v>
      </c>
      <c r="O113" s="62">
        <f t="shared" si="39"/>
        <v>17621477.890000001</v>
      </c>
      <c r="P113" s="69">
        <f t="shared" si="26"/>
        <v>0.836432419371408</v>
      </c>
    </row>
    <row r="114" spans="1:16" s="30" customFormat="1" ht="62.4" x14ac:dyDescent="0.25">
      <c r="A114" s="21" t="s">
        <v>106</v>
      </c>
      <c r="B114" s="22" t="s">
        <v>24</v>
      </c>
      <c r="C114" s="22" t="s">
        <v>12</v>
      </c>
      <c r="D114" s="22" t="s">
        <v>52</v>
      </c>
      <c r="E114" s="22" t="s">
        <v>42</v>
      </c>
      <c r="F114" s="22" t="s">
        <v>40</v>
      </c>
      <c r="G114" s="22" t="s">
        <v>52</v>
      </c>
      <c r="H114" s="22" t="s">
        <v>122</v>
      </c>
      <c r="I114" s="22" t="s">
        <v>107</v>
      </c>
      <c r="J114" s="22" t="s">
        <v>0</v>
      </c>
      <c r="K114" s="22" t="s">
        <v>0</v>
      </c>
      <c r="L114" s="22" t="s">
        <v>0</v>
      </c>
      <c r="M114" s="23">
        <f>M115</f>
        <v>21067425.75</v>
      </c>
      <c r="N114" s="23">
        <f t="shared" si="39"/>
        <v>37686138.5</v>
      </c>
      <c r="O114" s="62">
        <f t="shared" si="39"/>
        <v>17621477.890000001</v>
      </c>
      <c r="P114" s="69">
        <f t="shared" si="26"/>
        <v>0.836432419371408</v>
      </c>
    </row>
    <row r="115" spans="1:16" s="30" customFormat="1" ht="15.6" x14ac:dyDescent="0.25">
      <c r="A115" s="21" t="s">
        <v>170</v>
      </c>
      <c r="B115" s="48" t="s">
        <v>0</v>
      </c>
      <c r="C115" s="48" t="s">
        <v>0</v>
      </c>
      <c r="D115" s="48" t="s">
        <v>0</v>
      </c>
      <c r="E115" s="48" t="s">
        <v>0</v>
      </c>
      <c r="F115" s="48" t="s">
        <v>0</v>
      </c>
      <c r="G115" s="48" t="s">
        <v>0</v>
      </c>
      <c r="H115" s="48" t="s">
        <v>0</v>
      </c>
      <c r="I115" s="48" t="s">
        <v>0</v>
      </c>
      <c r="J115" s="48" t="s">
        <v>0</v>
      </c>
      <c r="K115" s="48" t="s">
        <v>0</v>
      </c>
      <c r="L115" s="48" t="s">
        <v>0</v>
      </c>
      <c r="M115" s="23">
        <f>M116</f>
        <v>21067425.75</v>
      </c>
      <c r="N115" s="23">
        <f t="shared" si="39"/>
        <v>37686138.5</v>
      </c>
      <c r="O115" s="62">
        <f t="shared" si="39"/>
        <v>17621477.890000001</v>
      </c>
      <c r="P115" s="69">
        <f t="shared" si="26"/>
        <v>0.836432419371408</v>
      </c>
    </row>
    <row r="116" spans="1:16" s="30" customFormat="1" ht="46.8" x14ac:dyDescent="0.25">
      <c r="A116" s="24" t="s">
        <v>123</v>
      </c>
      <c r="B116" s="25" t="s">
        <v>24</v>
      </c>
      <c r="C116" s="25" t="s">
        <v>12</v>
      </c>
      <c r="D116" s="25" t="s">
        <v>52</v>
      </c>
      <c r="E116" s="25" t="s">
        <v>42</v>
      </c>
      <c r="F116" s="25" t="s">
        <v>40</v>
      </c>
      <c r="G116" s="25" t="s">
        <v>52</v>
      </c>
      <c r="H116" s="25" t="s">
        <v>122</v>
      </c>
      <c r="I116" s="25" t="s">
        <v>107</v>
      </c>
      <c r="J116" s="11" t="s">
        <v>124</v>
      </c>
      <c r="K116" s="11">
        <v>1225</v>
      </c>
      <c r="L116" s="11" t="s">
        <v>79</v>
      </c>
      <c r="M116" s="26">
        <v>21067425.75</v>
      </c>
      <c r="N116" s="26">
        <v>37686138.5</v>
      </c>
      <c r="O116" s="63">
        <v>17621477.890000001</v>
      </c>
      <c r="P116" s="69">
        <f t="shared" si="26"/>
        <v>0.836432419371408</v>
      </c>
    </row>
    <row r="117" spans="1:16" s="55" customFormat="1" ht="46.8" x14ac:dyDescent="0.25">
      <c r="A117" s="21" t="s">
        <v>205</v>
      </c>
      <c r="B117" s="22" t="s">
        <v>24</v>
      </c>
      <c r="C117" s="22" t="s">
        <v>12</v>
      </c>
      <c r="D117" s="22" t="s">
        <v>52</v>
      </c>
      <c r="E117" s="22" t="s">
        <v>42</v>
      </c>
      <c r="F117" s="22" t="s">
        <v>40</v>
      </c>
      <c r="G117" s="22" t="s">
        <v>52</v>
      </c>
      <c r="H117" s="22" t="s">
        <v>206</v>
      </c>
      <c r="I117" s="22" t="s">
        <v>0</v>
      </c>
      <c r="J117" s="7"/>
      <c r="K117" s="7"/>
      <c r="L117" s="7"/>
      <c r="M117" s="23">
        <f>M118</f>
        <v>132958191.48999999</v>
      </c>
      <c r="N117" s="23">
        <f t="shared" ref="N117:O119" si="40">N118</f>
        <v>293305424.44</v>
      </c>
      <c r="O117" s="62">
        <f t="shared" si="40"/>
        <v>132958191.48999999</v>
      </c>
      <c r="P117" s="69">
        <f t="shared" si="26"/>
        <v>1</v>
      </c>
    </row>
    <row r="118" spans="1:16" s="55" customFormat="1" ht="62.4" x14ac:dyDescent="0.25">
      <c r="A118" s="21" t="s">
        <v>106</v>
      </c>
      <c r="B118" s="22" t="s">
        <v>24</v>
      </c>
      <c r="C118" s="22" t="s">
        <v>12</v>
      </c>
      <c r="D118" s="22" t="s">
        <v>52</v>
      </c>
      <c r="E118" s="22" t="s">
        <v>42</v>
      </c>
      <c r="F118" s="22" t="s">
        <v>40</v>
      </c>
      <c r="G118" s="22" t="s">
        <v>52</v>
      </c>
      <c r="H118" s="22" t="s">
        <v>206</v>
      </c>
      <c r="I118" s="22" t="s">
        <v>107</v>
      </c>
      <c r="J118" s="7"/>
      <c r="K118" s="7"/>
      <c r="L118" s="7"/>
      <c r="M118" s="23">
        <f>M119</f>
        <v>132958191.48999999</v>
      </c>
      <c r="N118" s="23">
        <f t="shared" si="40"/>
        <v>293305424.44</v>
      </c>
      <c r="O118" s="62">
        <f t="shared" si="40"/>
        <v>132958191.48999999</v>
      </c>
      <c r="P118" s="69">
        <f t="shared" si="26"/>
        <v>1</v>
      </c>
    </row>
    <row r="119" spans="1:16" s="55" customFormat="1" ht="15.6" x14ac:dyDescent="0.25">
      <c r="A119" s="21" t="s">
        <v>170</v>
      </c>
      <c r="B119" s="22"/>
      <c r="C119" s="22"/>
      <c r="D119" s="22"/>
      <c r="E119" s="22"/>
      <c r="F119" s="22"/>
      <c r="G119" s="22"/>
      <c r="H119" s="22"/>
      <c r="I119" s="22"/>
      <c r="J119" s="7"/>
      <c r="K119" s="7"/>
      <c r="L119" s="7"/>
      <c r="M119" s="23">
        <f>M120</f>
        <v>132958191.48999999</v>
      </c>
      <c r="N119" s="23">
        <f t="shared" si="40"/>
        <v>293305424.44</v>
      </c>
      <c r="O119" s="62">
        <f t="shared" si="40"/>
        <v>132958191.48999999</v>
      </c>
      <c r="P119" s="69">
        <f t="shared" si="26"/>
        <v>1</v>
      </c>
    </row>
    <row r="120" spans="1:16" s="30" customFormat="1" ht="31.2" x14ac:dyDescent="0.25">
      <c r="A120" s="24" t="s">
        <v>207</v>
      </c>
      <c r="B120" s="25" t="s">
        <v>24</v>
      </c>
      <c r="C120" s="25" t="s">
        <v>12</v>
      </c>
      <c r="D120" s="25" t="s">
        <v>52</v>
      </c>
      <c r="E120" s="25" t="s">
        <v>42</v>
      </c>
      <c r="F120" s="25" t="s">
        <v>40</v>
      </c>
      <c r="G120" s="25" t="s">
        <v>52</v>
      </c>
      <c r="H120" s="25" t="s">
        <v>206</v>
      </c>
      <c r="I120" s="25" t="s">
        <v>107</v>
      </c>
      <c r="J120" s="11" t="s">
        <v>124</v>
      </c>
      <c r="K120" s="11">
        <v>1225</v>
      </c>
      <c r="L120" s="47" t="s">
        <v>79</v>
      </c>
      <c r="M120" s="26">
        <f>14405212.77+111439800+7113178.72</f>
        <v>132958191.48999999</v>
      </c>
      <c r="N120" s="26">
        <f>293083396.94+222027.5</f>
        <v>293305424.44</v>
      </c>
      <c r="O120" s="63">
        <v>132958191.48999999</v>
      </c>
      <c r="P120" s="69">
        <f t="shared" si="26"/>
        <v>1</v>
      </c>
    </row>
    <row r="121" spans="1:16" s="55" customFormat="1" ht="46.8" x14ac:dyDescent="0.25">
      <c r="A121" s="21" t="s">
        <v>205</v>
      </c>
      <c r="B121" s="22" t="s">
        <v>24</v>
      </c>
      <c r="C121" s="22" t="s">
        <v>12</v>
      </c>
      <c r="D121" s="22" t="s">
        <v>52</v>
      </c>
      <c r="E121" s="22" t="s">
        <v>42</v>
      </c>
      <c r="F121" s="22" t="s">
        <v>40</v>
      </c>
      <c r="G121" s="22" t="s">
        <v>52</v>
      </c>
      <c r="H121" s="22" t="s">
        <v>222</v>
      </c>
      <c r="I121" s="22"/>
      <c r="J121" s="7"/>
      <c r="K121" s="7"/>
      <c r="L121" s="7"/>
      <c r="M121" s="23">
        <f>M122</f>
        <v>176844634.15000001</v>
      </c>
      <c r="N121" s="23">
        <f t="shared" ref="N121:O123" si="41">N122</f>
        <v>175041963.58000001</v>
      </c>
      <c r="O121" s="62">
        <f t="shared" si="41"/>
        <v>98983669.170000002</v>
      </c>
      <c r="P121" s="69">
        <f t="shared" si="26"/>
        <v>0.55972107746306754</v>
      </c>
    </row>
    <row r="122" spans="1:16" s="55" customFormat="1" ht="62.4" x14ac:dyDescent="0.25">
      <c r="A122" s="21" t="s">
        <v>106</v>
      </c>
      <c r="B122" s="22" t="s">
        <v>24</v>
      </c>
      <c r="C122" s="22" t="s">
        <v>12</v>
      </c>
      <c r="D122" s="22" t="s">
        <v>52</v>
      </c>
      <c r="E122" s="22" t="s">
        <v>42</v>
      </c>
      <c r="F122" s="22" t="s">
        <v>40</v>
      </c>
      <c r="G122" s="22" t="s">
        <v>52</v>
      </c>
      <c r="H122" s="22" t="s">
        <v>222</v>
      </c>
      <c r="I122" s="22" t="s">
        <v>107</v>
      </c>
      <c r="J122" s="7"/>
      <c r="K122" s="7"/>
      <c r="L122" s="7"/>
      <c r="M122" s="23">
        <f>M123</f>
        <v>176844634.15000001</v>
      </c>
      <c r="N122" s="23">
        <f t="shared" si="41"/>
        <v>175041963.58000001</v>
      </c>
      <c r="O122" s="62">
        <f t="shared" si="41"/>
        <v>98983669.170000002</v>
      </c>
      <c r="P122" s="69">
        <f t="shared" si="26"/>
        <v>0.55972107746306754</v>
      </c>
    </row>
    <row r="123" spans="1:16" s="55" customFormat="1" ht="15.6" x14ac:dyDescent="0.25">
      <c r="A123" s="21" t="s">
        <v>170</v>
      </c>
      <c r="B123" s="22"/>
      <c r="C123" s="22"/>
      <c r="D123" s="22"/>
      <c r="E123" s="22"/>
      <c r="F123" s="22"/>
      <c r="G123" s="22"/>
      <c r="H123" s="22"/>
      <c r="I123" s="22"/>
      <c r="J123" s="7"/>
      <c r="K123" s="7"/>
      <c r="L123" s="7"/>
      <c r="M123" s="23">
        <f>M124</f>
        <v>176844634.15000001</v>
      </c>
      <c r="N123" s="23">
        <f t="shared" si="41"/>
        <v>175041963.58000001</v>
      </c>
      <c r="O123" s="62">
        <f t="shared" si="41"/>
        <v>98983669.170000002</v>
      </c>
      <c r="P123" s="69">
        <f t="shared" si="26"/>
        <v>0.55972107746306754</v>
      </c>
    </row>
    <row r="124" spans="1:16" s="30" customFormat="1" ht="31.2" x14ac:dyDescent="0.25">
      <c r="A124" s="24" t="s">
        <v>207</v>
      </c>
      <c r="B124" s="25" t="s">
        <v>24</v>
      </c>
      <c r="C124" s="25" t="s">
        <v>12</v>
      </c>
      <c r="D124" s="25" t="s">
        <v>52</v>
      </c>
      <c r="E124" s="25" t="s">
        <v>42</v>
      </c>
      <c r="F124" s="25" t="s">
        <v>40</v>
      </c>
      <c r="G124" s="25" t="s">
        <v>52</v>
      </c>
      <c r="H124" s="25" t="s">
        <v>222</v>
      </c>
      <c r="I124" s="25" t="s">
        <v>107</v>
      </c>
      <c r="J124" s="11" t="s">
        <v>124</v>
      </c>
      <c r="K124" s="11">
        <v>1225</v>
      </c>
      <c r="L124" s="47" t="s">
        <v>79</v>
      </c>
      <c r="M124" s="26">
        <f>5000000+3967292.49+174990520.38-7113178.72</f>
        <v>176844634.15000001</v>
      </c>
      <c r="N124" s="26">
        <v>175041963.58000001</v>
      </c>
      <c r="O124" s="63">
        <v>98983669.170000002</v>
      </c>
      <c r="P124" s="69">
        <f t="shared" si="26"/>
        <v>0.55972107746306754</v>
      </c>
    </row>
    <row r="125" spans="1:16" s="30" customFormat="1" ht="92.4" x14ac:dyDescent="0.25">
      <c r="A125" s="75" t="s">
        <v>125</v>
      </c>
      <c r="B125" s="22" t="s">
        <v>24</v>
      </c>
      <c r="C125" s="22" t="s">
        <v>12</v>
      </c>
      <c r="D125" s="22" t="s">
        <v>52</v>
      </c>
      <c r="E125" s="22" t="s">
        <v>42</v>
      </c>
      <c r="F125" s="22" t="s">
        <v>40</v>
      </c>
      <c r="G125" s="22" t="s">
        <v>52</v>
      </c>
      <c r="H125" s="22" t="s">
        <v>341</v>
      </c>
      <c r="I125" s="28" t="s">
        <v>0</v>
      </c>
      <c r="J125" s="28" t="s">
        <v>0</v>
      </c>
      <c r="K125" s="28" t="s">
        <v>0</v>
      </c>
      <c r="L125" s="28" t="s">
        <v>0</v>
      </c>
      <c r="M125" s="23">
        <f>M126</f>
        <v>301487486.06999999</v>
      </c>
      <c r="N125" s="23">
        <f t="shared" ref="N125:O127" si="42">N126</f>
        <v>0</v>
      </c>
      <c r="O125" s="62">
        <f t="shared" si="42"/>
        <v>0</v>
      </c>
      <c r="P125" s="69">
        <f t="shared" si="26"/>
        <v>0</v>
      </c>
    </row>
    <row r="126" spans="1:16" s="30" customFormat="1" ht="62.4" x14ac:dyDescent="0.25">
      <c r="A126" s="21" t="s">
        <v>106</v>
      </c>
      <c r="B126" s="22" t="s">
        <v>24</v>
      </c>
      <c r="C126" s="22" t="s">
        <v>12</v>
      </c>
      <c r="D126" s="22" t="s">
        <v>52</v>
      </c>
      <c r="E126" s="22" t="s">
        <v>42</v>
      </c>
      <c r="F126" s="22" t="s">
        <v>40</v>
      </c>
      <c r="G126" s="22" t="s">
        <v>52</v>
      </c>
      <c r="H126" s="22" t="s">
        <v>341</v>
      </c>
      <c r="I126" s="22" t="s">
        <v>107</v>
      </c>
      <c r="J126" s="22" t="s">
        <v>0</v>
      </c>
      <c r="K126" s="22" t="s">
        <v>0</v>
      </c>
      <c r="L126" s="22" t="s">
        <v>0</v>
      </c>
      <c r="M126" s="23">
        <f>M127</f>
        <v>301487486.06999999</v>
      </c>
      <c r="N126" s="23">
        <f t="shared" si="42"/>
        <v>0</v>
      </c>
      <c r="O126" s="62">
        <f t="shared" si="42"/>
        <v>0</v>
      </c>
      <c r="P126" s="69">
        <f t="shared" si="26"/>
        <v>0</v>
      </c>
    </row>
    <row r="127" spans="1:16" s="30" customFormat="1" ht="15.6" x14ac:dyDescent="0.25">
      <c r="A127" s="21" t="s">
        <v>170</v>
      </c>
      <c r="B127" s="48" t="s">
        <v>0</v>
      </c>
      <c r="C127" s="48" t="s">
        <v>0</v>
      </c>
      <c r="D127" s="48" t="s">
        <v>0</v>
      </c>
      <c r="E127" s="48" t="s">
        <v>0</v>
      </c>
      <c r="F127" s="48" t="s">
        <v>0</v>
      </c>
      <c r="G127" s="48" t="s">
        <v>0</v>
      </c>
      <c r="H127" s="48" t="s">
        <v>0</v>
      </c>
      <c r="I127" s="48" t="s">
        <v>0</v>
      </c>
      <c r="J127" s="48" t="s">
        <v>0</v>
      </c>
      <c r="K127" s="48" t="s">
        <v>0</v>
      </c>
      <c r="L127" s="48" t="s">
        <v>0</v>
      </c>
      <c r="M127" s="23">
        <f>M128</f>
        <v>301487486.06999999</v>
      </c>
      <c r="N127" s="23">
        <f t="shared" si="42"/>
        <v>0</v>
      </c>
      <c r="O127" s="62">
        <f t="shared" si="42"/>
        <v>0</v>
      </c>
      <c r="P127" s="69">
        <f t="shared" si="26"/>
        <v>0</v>
      </c>
    </row>
    <row r="128" spans="1:16" s="30" customFormat="1" ht="46.8" x14ac:dyDescent="0.25">
      <c r="A128" s="24" t="s">
        <v>123</v>
      </c>
      <c r="B128" s="25" t="s">
        <v>24</v>
      </c>
      <c r="C128" s="25" t="s">
        <v>12</v>
      </c>
      <c r="D128" s="25" t="s">
        <v>52</v>
      </c>
      <c r="E128" s="25" t="s">
        <v>42</v>
      </c>
      <c r="F128" s="25" t="s">
        <v>40</v>
      </c>
      <c r="G128" s="25" t="s">
        <v>52</v>
      </c>
      <c r="H128" s="25" t="s">
        <v>341</v>
      </c>
      <c r="I128" s="25" t="s">
        <v>107</v>
      </c>
      <c r="J128" s="11" t="s">
        <v>124</v>
      </c>
      <c r="K128" s="11">
        <v>1225</v>
      </c>
      <c r="L128" s="11" t="s">
        <v>79</v>
      </c>
      <c r="M128" s="26">
        <v>301487486.06999999</v>
      </c>
      <c r="N128" s="63">
        <v>0</v>
      </c>
      <c r="O128" s="63">
        <v>0</v>
      </c>
      <c r="P128" s="69">
        <f t="shared" si="26"/>
        <v>0</v>
      </c>
    </row>
    <row r="129" spans="1:16" s="30" customFormat="1" ht="62.4" x14ac:dyDescent="0.25">
      <c r="A129" s="21" t="s">
        <v>126</v>
      </c>
      <c r="B129" s="22" t="s">
        <v>127</v>
      </c>
      <c r="C129" s="22" t="s">
        <v>0</v>
      </c>
      <c r="D129" s="22" t="s">
        <v>0</v>
      </c>
      <c r="E129" s="22" t="s">
        <v>0</v>
      </c>
      <c r="F129" s="22" t="s">
        <v>0</v>
      </c>
      <c r="G129" s="22" t="s">
        <v>0</v>
      </c>
      <c r="H129" s="28" t="s">
        <v>0</v>
      </c>
      <c r="I129" s="28" t="s">
        <v>0</v>
      </c>
      <c r="J129" s="28" t="s">
        <v>0</v>
      </c>
      <c r="K129" s="28" t="s">
        <v>0</v>
      </c>
      <c r="L129" s="28" t="s">
        <v>0</v>
      </c>
      <c r="M129" s="23">
        <f t="shared" ref="M129:M134" si="43">M130</f>
        <v>118850303.03999999</v>
      </c>
      <c r="N129" s="23">
        <f t="shared" ref="N129:O129" si="44">N130</f>
        <v>140876.01</v>
      </c>
      <c r="O129" s="23">
        <f t="shared" si="44"/>
        <v>23661876.25</v>
      </c>
      <c r="P129" s="69">
        <f t="shared" si="26"/>
        <v>0.19908974268274615</v>
      </c>
    </row>
    <row r="130" spans="1:16" s="30" customFormat="1" ht="31.2" x14ac:dyDescent="0.25">
      <c r="A130" s="21" t="s">
        <v>254</v>
      </c>
      <c r="B130" s="22" t="s">
        <v>127</v>
      </c>
      <c r="C130" s="22" t="s">
        <v>11</v>
      </c>
      <c r="D130" s="22" t="s">
        <v>255</v>
      </c>
      <c r="E130" s="22" t="s">
        <v>0</v>
      </c>
      <c r="F130" s="22" t="s">
        <v>0</v>
      </c>
      <c r="G130" s="22" t="s">
        <v>0</v>
      </c>
      <c r="H130" s="22" t="s">
        <v>0</v>
      </c>
      <c r="I130" s="22" t="s">
        <v>0</v>
      </c>
      <c r="J130" s="22" t="s">
        <v>0</v>
      </c>
      <c r="K130" s="22" t="s">
        <v>0</v>
      </c>
      <c r="L130" s="22" t="s">
        <v>0</v>
      </c>
      <c r="M130" s="23">
        <f t="shared" si="43"/>
        <v>118850303.03999999</v>
      </c>
      <c r="N130" s="23">
        <f t="shared" ref="N130:O134" si="45">N131</f>
        <v>140876.01</v>
      </c>
      <c r="O130" s="62">
        <f t="shared" si="45"/>
        <v>23661876.25</v>
      </c>
      <c r="P130" s="69">
        <f t="shared" si="26"/>
        <v>0.19908974268274615</v>
      </c>
    </row>
    <row r="131" spans="1:16" s="30" customFormat="1" ht="31.2" x14ac:dyDescent="0.25">
      <c r="A131" s="21" t="s">
        <v>147</v>
      </c>
      <c r="B131" s="22" t="s">
        <v>127</v>
      </c>
      <c r="C131" s="22" t="s">
        <v>11</v>
      </c>
      <c r="D131" s="22" t="s">
        <v>255</v>
      </c>
      <c r="E131" s="22" t="s">
        <v>42</v>
      </c>
      <c r="F131" s="22" t="s">
        <v>0</v>
      </c>
      <c r="G131" s="22" t="s">
        <v>0</v>
      </c>
      <c r="H131" s="22" t="s">
        <v>0</v>
      </c>
      <c r="I131" s="22" t="s">
        <v>0</v>
      </c>
      <c r="J131" s="22" t="s">
        <v>0</v>
      </c>
      <c r="K131" s="22" t="s">
        <v>0</v>
      </c>
      <c r="L131" s="22" t="s">
        <v>0</v>
      </c>
      <c r="M131" s="23">
        <f t="shared" si="43"/>
        <v>118850303.03999999</v>
      </c>
      <c r="N131" s="23">
        <f t="shared" si="45"/>
        <v>140876.01</v>
      </c>
      <c r="O131" s="62">
        <f t="shared" si="45"/>
        <v>23661876.25</v>
      </c>
      <c r="P131" s="69">
        <f t="shared" si="26"/>
        <v>0.19908974268274615</v>
      </c>
    </row>
    <row r="132" spans="1:16" s="30" customFormat="1" ht="15.6" x14ac:dyDescent="0.25">
      <c r="A132" s="21" t="s">
        <v>119</v>
      </c>
      <c r="B132" s="22" t="s">
        <v>127</v>
      </c>
      <c r="C132" s="22" t="s">
        <v>11</v>
      </c>
      <c r="D132" s="22" t="s">
        <v>255</v>
      </c>
      <c r="E132" s="22" t="s">
        <v>42</v>
      </c>
      <c r="F132" s="22" t="s">
        <v>40</v>
      </c>
      <c r="G132" s="22" t="s">
        <v>0</v>
      </c>
      <c r="H132" s="22" t="s">
        <v>0</v>
      </c>
      <c r="I132" s="22" t="s">
        <v>0</v>
      </c>
      <c r="J132" s="22" t="s">
        <v>0</v>
      </c>
      <c r="K132" s="22" t="s">
        <v>0</v>
      </c>
      <c r="L132" s="22" t="s">
        <v>0</v>
      </c>
      <c r="M132" s="23">
        <f t="shared" si="43"/>
        <v>118850303.03999999</v>
      </c>
      <c r="N132" s="23">
        <f t="shared" si="45"/>
        <v>140876.01</v>
      </c>
      <c r="O132" s="62">
        <f t="shared" si="45"/>
        <v>23661876.25</v>
      </c>
      <c r="P132" s="69">
        <f t="shared" si="26"/>
        <v>0.19908974268274615</v>
      </c>
    </row>
    <row r="133" spans="1:16" s="30" customFormat="1" ht="15.6" x14ac:dyDescent="0.25">
      <c r="A133" s="21" t="s">
        <v>256</v>
      </c>
      <c r="B133" s="22" t="s">
        <v>127</v>
      </c>
      <c r="C133" s="22" t="s">
        <v>11</v>
      </c>
      <c r="D133" s="22" t="s">
        <v>255</v>
      </c>
      <c r="E133" s="22" t="s">
        <v>42</v>
      </c>
      <c r="F133" s="22" t="s">
        <v>40</v>
      </c>
      <c r="G133" s="22" t="s">
        <v>29</v>
      </c>
      <c r="H133" s="22" t="s">
        <v>0</v>
      </c>
      <c r="I133" s="22" t="s">
        <v>0</v>
      </c>
      <c r="J133" s="22" t="s">
        <v>0</v>
      </c>
      <c r="K133" s="22" t="s">
        <v>0</v>
      </c>
      <c r="L133" s="22" t="s">
        <v>0</v>
      </c>
      <c r="M133" s="23">
        <f t="shared" si="43"/>
        <v>118850303.03999999</v>
      </c>
      <c r="N133" s="23">
        <f t="shared" si="45"/>
        <v>140876.01</v>
      </c>
      <c r="O133" s="62">
        <f t="shared" si="45"/>
        <v>23661876.25</v>
      </c>
      <c r="P133" s="69">
        <f t="shared" si="26"/>
        <v>0.19908974268274615</v>
      </c>
    </row>
    <row r="134" spans="1:16" s="30" customFormat="1" ht="31.2" x14ac:dyDescent="0.25">
      <c r="A134" s="21" t="s">
        <v>257</v>
      </c>
      <c r="B134" s="22" t="s">
        <v>127</v>
      </c>
      <c r="C134" s="22" t="s">
        <v>11</v>
      </c>
      <c r="D134" s="22" t="s">
        <v>255</v>
      </c>
      <c r="E134" s="22" t="s">
        <v>42</v>
      </c>
      <c r="F134" s="22" t="s">
        <v>40</v>
      </c>
      <c r="G134" s="22" t="s">
        <v>29</v>
      </c>
      <c r="H134" s="22" t="s">
        <v>258</v>
      </c>
      <c r="I134" s="22" t="s">
        <v>0</v>
      </c>
      <c r="J134" s="22" t="s">
        <v>0</v>
      </c>
      <c r="K134" s="22" t="s">
        <v>0</v>
      </c>
      <c r="L134" s="22" t="s">
        <v>0</v>
      </c>
      <c r="M134" s="23">
        <f t="shared" si="43"/>
        <v>118850303.03999999</v>
      </c>
      <c r="N134" s="23">
        <f t="shared" si="45"/>
        <v>140876.01</v>
      </c>
      <c r="O134" s="62">
        <f t="shared" si="45"/>
        <v>23661876.25</v>
      </c>
      <c r="P134" s="69">
        <f t="shared" si="26"/>
        <v>0.19908974268274615</v>
      </c>
    </row>
    <row r="135" spans="1:16" s="30" customFormat="1" ht="62.4" x14ac:dyDescent="0.25">
      <c r="A135" s="21" t="s">
        <v>106</v>
      </c>
      <c r="B135" s="22" t="s">
        <v>127</v>
      </c>
      <c r="C135" s="22" t="s">
        <v>11</v>
      </c>
      <c r="D135" s="22" t="s">
        <v>255</v>
      </c>
      <c r="E135" s="22" t="s">
        <v>42</v>
      </c>
      <c r="F135" s="22" t="s">
        <v>40</v>
      </c>
      <c r="G135" s="22" t="s">
        <v>29</v>
      </c>
      <c r="H135" s="22" t="s">
        <v>258</v>
      </c>
      <c r="I135" s="22" t="s">
        <v>107</v>
      </c>
      <c r="J135" s="22" t="s">
        <v>0</v>
      </c>
      <c r="K135" s="22" t="s">
        <v>0</v>
      </c>
      <c r="L135" s="22" t="s">
        <v>0</v>
      </c>
      <c r="M135" s="23">
        <f>M136+M138</f>
        <v>118850303.03999999</v>
      </c>
      <c r="N135" s="23">
        <f t="shared" ref="N135:O135" si="46">N136+N138</f>
        <v>140876.01</v>
      </c>
      <c r="O135" s="62">
        <f t="shared" si="46"/>
        <v>23661876.25</v>
      </c>
      <c r="P135" s="69">
        <f t="shared" si="26"/>
        <v>0.19908974268274615</v>
      </c>
    </row>
    <row r="136" spans="1:16" s="30" customFormat="1" ht="15.6" x14ac:dyDescent="0.25">
      <c r="A136" s="21" t="s">
        <v>170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3">
        <f>M137</f>
        <v>19850303.039999999</v>
      </c>
      <c r="N136" s="23">
        <f t="shared" ref="N136:O136" si="47">N137</f>
        <v>0</v>
      </c>
      <c r="O136" s="62">
        <f t="shared" si="47"/>
        <v>0</v>
      </c>
      <c r="P136" s="69">
        <f t="shared" si="26"/>
        <v>0</v>
      </c>
    </row>
    <row r="137" spans="1:16" s="30" customFormat="1" ht="31.65" customHeight="1" x14ac:dyDescent="0.25">
      <c r="A137" s="24" t="s">
        <v>260</v>
      </c>
      <c r="B137" s="25" t="s">
        <v>127</v>
      </c>
      <c r="C137" s="25" t="s">
        <v>11</v>
      </c>
      <c r="D137" s="25" t="s">
        <v>255</v>
      </c>
      <c r="E137" s="25" t="s">
        <v>42</v>
      </c>
      <c r="F137" s="25" t="s">
        <v>40</v>
      </c>
      <c r="G137" s="25" t="s">
        <v>29</v>
      </c>
      <c r="H137" s="25" t="s">
        <v>258</v>
      </c>
      <c r="I137" s="25" t="s">
        <v>107</v>
      </c>
      <c r="J137" s="25" t="s">
        <v>204</v>
      </c>
      <c r="K137" s="25" t="s">
        <v>266</v>
      </c>
      <c r="L137" s="25" t="s">
        <v>81</v>
      </c>
      <c r="M137" s="26">
        <v>19850303.039999999</v>
      </c>
      <c r="N137" s="63">
        <v>0</v>
      </c>
      <c r="O137" s="63">
        <v>0</v>
      </c>
      <c r="P137" s="69">
        <f t="shared" si="26"/>
        <v>0</v>
      </c>
    </row>
    <row r="138" spans="1:16" s="55" customFormat="1" ht="15.6" x14ac:dyDescent="0.25">
      <c r="A138" s="21" t="s">
        <v>161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3">
        <f>M139</f>
        <v>99000000</v>
      </c>
      <c r="N138" s="23">
        <f t="shared" ref="N138:O138" si="48">N139</f>
        <v>140876.01</v>
      </c>
      <c r="O138" s="62">
        <f t="shared" si="48"/>
        <v>23661876.25</v>
      </c>
      <c r="P138" s="69">
        <f t="shared" si="26"/>
        <v>0.239008851010101</v>
      </c>
    </row>
    <row r="139" spans="1:16" s="56" customFormat="1" ht="31.2" x14ac:dyDescent="0.25">
      <c r="A139" s="24" t="s">
        <v>259</v>
      </c>
      <c r="B139" s="25" t="s">
        <v>127</v>
      </c>
      <c r="C139" s="25" t="s">
        <v>11</v>
      </c>
      <c r="D139" s="25" t="s">
        <v>255</v>
      </c>
      <c r="E139" s="25" t="s">
        <v>42</v>
      </c>
      <c r="F139" s="25" t="s">
        <v>40</v>
      </c>
      <c r="G139" s="25" t="s">
        <v>29</v>
      </c>
      <c r="H139" s="25" t="s">
        <v>258</v>
      </c>
      <c r="I139" s="25" t="s">
        <v>107</v>
      </c>
      <c r="J139" s="25" t="s">
        <v>204</v>
      </c>
      <c r="K139" s="25" t="s">
        <v>261</v>
      </c>
      <c r="L139" s="25" t="s">
        <v>114</v>
      </c>
      <c r="M139" s="26">
        <v>99000000</v>
      </c>
      <c r="N139" s="63">
        <v>140876.01</v>
      </c>
      <c r="O139" s="63">
        <v>23661876.25</v>
      </c>
      <c r="P139" s="69">
        <f t="shared" si="26"/>
        <v>0.239008851010101</v>
      </c>
    </row>
    <row r="140" spans="1:16" s="30" customFormat="1" ht="31.2" x14ac:dyDescent="0.25">
      <c r="A140" s="21" t="s">
        <v>93</v>
      </c>
      <c r="B140" s="22" t="s">
        <v>94</v>
      </c>
      <c r="C140" s="22" t="s">
        <v>0</v>
      </c>
      <c r="D140" s="22" t="s">
        <v>0</v>
      </c>
      <c r="E140" s="22" t="s">
        <v>0</v>
      </c>
      <c r="F140" s="22" t="s">
        <v>0</v>
      </c>
      <c r="G140" s="22" t="s">
        <v>0</v>
      </c>
      <c r="H140" s="28" t="s">
        <v>0</v>
      </c>
      <c r="I140" s="28" t="s">
        <v>0</v>
      </c>
      <c r="J140" s="28" t="s">
        <v>0</v>
      </c>
      <c r="K140" s="28" t="s">
        <v>0</v>
      </c>
      <c r="L140" s="28" t="s">
        <v>0</v>
      </c>
      <c r="M140" s="23">
        <f t="shared" ref="M140:O145" si="49">M141</f>
        <v>2705079021.02</v>
      </c>
      <c r="N140" s="23">
        <f t="shared" si="49"/>
        <v>756270764.8499999</v>
      </c>
      <c r="O140" s="62">
        <f t="shared" si="49"/>
        <v>631734023.6099999</v>
      </c>
      <c r="P140" s="69">
        <f t="shared" si="26"/>
        <v>0.23353625483805382</v>
      </c>
    </row>
    <row r="141" spans="1:16" s="30" customFormat="1" ht="31.2" x14ac:dyDescent="0.25">
      <c r="A141" s="21" t="s">
        <v>128</v>
      </c>
      <c r="B141" s="22" t="s">
        <v>94</v>
      </c>
      <c r="C141" s="22" t="s">
        <v>12</v>
      </c>
      <c r="D141" s="22" t="s">
        <v>29</v>
      </c>
      <c r="E141" s="22" t="s">
        <v>0</v>
      </c>
      <c r="F141" s="22" t="s">
        <v>0</v>
      </c>
      <c r="G141" s="22" t="s">
        <v>0</v>
      </c>
      <c r="H141" s="28" t="s">
        <v>0</v>
      </c>
      <c r="I141" s="28" t="s">
        <v>0</v>
      </c>
      <c r="J141" s="28" t="s">
        <v>0</v>
      </c>
      <c r="K141" s="28" t="s">
        <v>0</v>
      </c>
      <c r="L141" s="28" t="s">
        <v>0</v>
      </c>
      <c r="M141" s="23">
        <f t="shared" si="49"/>
        <v>2705079021.02</v>
      </c>
      <c r="N141" s="23">
        <f t="shared" si="49"/>
        <v>756270764.8499999</v>
      </c>
      <c r="O141" s="62">
        <f t="shared" si="49"/>
        <v>631734023.6099999</v>
      </c>
      <c r="P141" s="69">
        <f t="shared" si="26"/>
        <v>0.23353625483805382</v>
      </c>
    </row>
    <row r="142" spans="1:16" s="30" customFormat="1" ht="31.2" x14ac:dyDescent="0.25">
      <c r="A142" s="21" t="s">
        <v>147</v>
      </c>
      <c r="B142" s="22" t="s">
        <v>94</v>
      </c>
      <c r="C142" s="22" t="s">
        <v>12</v>
      </c>
      <c r="D142" s="22" t="s">
        <v>29</v>
      </c>
      <c r="E142" s="22" t="s">
        <v>42</v>
      </c>
      <c r="F142" s="22" t="s">
        <v>0</v>
      </c>
      <c r="G142" s="22" t="s">
        <v>0</v>
      </c>
      <c r="H142" s="28" t="s">
        <v>0</v>
      </c>
      <c r="I142" s="28" t="s">
        <v>0</v>
      </c>
      <c r="J142" s="28" t="s">
        <v>0</v>
      </c>
      <c r="K142" s="28" t="s">
        <v>0</v>
      </c>
      <c r="L142" s="28" t="s">
        <v>0</v>
      </c>
      <c r="M142" s="23">
        <f t="shared" si="49"/>
        <v>2705079021.02</v>
      </c>
      <c r="N142" s="23">
        <f t="shared" si="49"/>
        <v>756270764.8499999</v>
      </c>
      <c r="O142" s="62">
        <f t="shared" si="49"/>
        <v>631734023.6099999</v>
      </c>
      <c r="P142" s="69">
        <f t="shared" ref="P142:P168" si="50">O142/M142</f>
        <v>0.23353625483805382</v>
      </c>
    </row>
    <row r="143" spans="1:16" s="30" customFormat="1" ht="15.6" x14ac:dyDescent="0.25">
      <c r="A143" s="31" t="s">
        <v>97</v>
      </c>
      <c r="B143" s="22" t="s">
        <v>94</v>
      </c>
      <c r="C143" s="22" t="s">
        <v>12</v>
      </c>
      <c r="D143" s="22" t="s">
        <v>29</v>
      </c>
      <c r="E143" s="22" t="s">
        <v>42</v>
      </c>
      <c r="F143" s="22" t="s">
        <v>20</v>
      </c>
      <c r="G143" s="22" t="s">
        <v>0</v>
      </c>
      <c r="H143" s="22" t="s">
        <v>0</v>
      </c>
      <c r="I143" s="22" t="s">
        <v>0</v>
      </c>
      <c r="J143" s="22" t="s">
        <v>0</v>
      </c>
      <c r="K143" s="22" t="s">
        <v>0</v>
      </c>
      <c r="L143" s="22" t="s">
        <v>0</v>
      </c>
      <c r="M143" s="23">
        <f t="shared" si="49"/>
        <v>2705079021.02</v>
      </c>
      <c r="N143" s="23">
        <f t="shared" si="49"/>
        <v>756270764.8499999</v>
      </c>
      <c r="O143" s="62">
        <f t="shared" si="49"/>
        <v>631734023.6099999</v>
      </c>
      <c r="P143" s="69">
        <f t="shared" si="50"/>
        <v>0.23353625483805382</v>
      </c>
    </row>
    <row r="144" spans="1:16" s="30" customFormat="1" ht="15.6" x14ac:dyDescent="0.25">
      <c r="A144" s="31" t="s">
        <v>129</v>
      </c>
      <c r="B144" s="22" t="s">
        <v>94</v>
      </c>
      <c r="C144" s="22" t="s">
        <v>12</v>
      </c>
      <c r="D144" s="22" t="s">
        <v>29</v>
      </c>
      <c r="E144" s="22" t="s">
        <v>42</v>
      </c>
      <c r="F144" s="22" t="s">
        <v>20</v>
      </c>
      <c r="G144" s="22" t="s">
        <v>52</v>
      </c>
      <c r="H144" s="22" t="s">
        <v>0</v>
      </c>
      <c r="I144" s="22" t="s">
        <v>0</v>
      </c>
      <c r="J144" s="22" t="s">
        <v>0</v>
      </c>
      <c r="K144" s="22" t="s">
        <v>0</v>
      </c>
      <c r="L144" s="22" t="s">
        <v>0</v>
      </c>
      <c r="M144" s="23">
        <f t="shared" si="49"/>
        <v>2705079021.02</v>
      </c>
      <c r="N144" s="23">
        <f t="shared" si="49"/>
        <v>756270764.8499999</v>
      </c>
      <c r="O144" s="62">
        <f t="shared" si="49"/>
        <v>631734023.6099999</v>
      </c>
      <c r="P144" s="69">
        <f t="shared" si="50"/>
        <v>0.23353625483805382</v>
      </c>
    </row>
    <row r="145" spans="1:16" s="30" customFormat="1" ht="31.2" x14ac:dyDescent="0.25">
      <c r="A145" s="21" t="s">
        <v>130</v>
      </c>
      <c r="B145" s="22" t="s">
        <v>94</v>
      </c>
      <c r="C145" s="22" t="s">
        <v>12</v>
      </c>
      <c r="D145" s="22" t="s">
        <v>29</v>
      </c>
      <c r="E145" s="22" t="s">
        <v>42</v>
      </c>
      <c r="F145" s="22" t="s">
        <v>20</v>
      </c>
      <c r="G145" s="22" t="s">
        <v>52</v>
      </c>
      <c r="H145" s="22" t="s">
        <v>131</v>
      </c>
      <c r="I145" s="28" t="s">
        <v>0</v>
      </c>
      <c r="J145" s="28" t="s">
        <v>0</v>
      </c>
      <c r="K145" s="28" t="s">
        <v>0</v>
      </c>
      <c r="L145" s="28" t="s">
        <v>0</v>
      </c>
      <c r="M145" s="23">
        <f t="shared" si="49"/>
        <v>2705079021.02</v>
      </c>
      <c r="N145" s="23">
        <f t="shared" si="49"/>
        <v>756270764.8499999</v>
      </c>
      <c r="O145" s="62">
        <f t="shared" si="49"/>
        <v>631734023.6099999</v>
      </c>
      <c r="P145" s="69">
        <f t="shared" si="50"/>
        <v>0.23353625483805382</v>
      </c>
    </row>
    <row r="146" spans="1:16" s="30" customFormat="1" ht="62.4" x14ac:dyDescent="0.25">
      <c r="A146" s="21" t="s">
        <v>106</v>
      </c>
      <c r="B146" s="22" t="s">
        <v>94</v>
      </c>
      <c r="C146" s="22" t="s">
        <v>12</v>
      </c>
      <c r="D146" s="22" t="s">
        <v>29</v>
      </c>
      <c r="E146" s="22" t="s">
        <v>42</v>
      </c>
      <c r="F146" s="22" t="s">
        <v>20</v>
      </c>
      <c r="G146" s="22" t="s">
        <v>52</v>
      </c>
      <c r="H146" s="22" t="s">
        <v>131</v>
      </c>
      <c r="I146" s="22" t="s">
        <v>107</v>
      </c>
      <c r="J146" s="22" t="s">
        <v>0</v>
      </c>
      <c r="K146" s="22" t="s">
        <v>0</v>
      </c>
      <c r="L146" s="22" t="s">
        <v>0</v>
      </c>
      <c r="M146" s="23">
        <f>M147+M149+M151+M153+M155+M157+M159+M161+M163+M165+M167</f>
        <v>2705079021.02</v>
      </c>
      <c r="N146" s="23">
        <f t="shared" ref="N146:O146" si="51">N147+N149+N151+N153+N155+N157+N159+N161+N163+N165+N167</f>
        <v>756270764.8499999</v>
      </c>
      <c r="O146" s="62">
        <f t="shared" si="51"/>
        <v>631734023.6099999</v>
      </c>
      <c r="P146" s="69">
        <f t="shared" si="50"/>
        <v>0.23353625483805382</v>
      </c>
    </row>
    <row r="147" spans="1:16" s="30" customFormat="1" ht="15.6" x14ac:dyDescent="0.25">
      <c r="A147" s="21" t="s">
        <v>170</v>
      </c>
      <c r="B147" s="48" t="s">
        <v>0</v>
      </c>
      <c r="C147" s="48" t="s">
        <v>0</v>
      </c>
      <c r="D147" s="48" t="s">
        <v>0</v>
      </c>
      <c r="E147" s="48" t="s">
        <v>0</v>
      </c>
      <c r="F147" s="48" t="s">
        <v>0</v>
      </c>
      <c r="G147" s="48" t="s">
        <v>0</v>
      </c>
      <c r="H147" s="48" t="s">
        <v>0</v>
      </c>
      <c r="I147" s="48" t="s">
        <v>0</v>
      </c>
      <c r="J147" s="48" t="s">
        <v>0</v>
      </c>
      <c r="K147" s="48" t="s">
        <v>0</v>
      </c>
      <c r="L147" s="48" t="s">
        <v>0</v>
      </c>
      <c r="M147" s="23">
        <f>M148</f>
        <v>159331229.49000001</v>
      </c>
      <c r="N147" s="23">
        <f t="shared" ref="N147:O147" si="52">N148</f>
        <v>34963429.829999998</v>
      </c>
      <c r="O147" s="62">
        <f t="shared" si="52"/>
        <v>48406916.979999997</v>
      </c>
      <c r="P147" s="69">
        <f t="shared" si="50"/>
        <v>0.30381311394473437</v>
      </c>
    </row>
    <row r="148" spans="1:16" s="30" customFormat="1" ht="31.2" x14ac:dyDescent="0.25">
      <c r="A148" s="24" t="s">
        <v>132</v>
      </c>
      <c r="B148" s="25" t="s">
        <v>94</v>
      </c>
      <c r="C148" s="25" t="s">
        <v>12</v>
      </c>
      <c r="D148" s="25" t="s">
        <v>29</v>
      </c>
      <c r="E148" s="25" t="s">
        <v>42</v>
      </c>
      <c r="F148" s="25" t="s">
        <v>20</v>
      </c>
      <c r="G148" s="25" t="s">
        <v>52</v>
      </c>
      <c r="H148" s="25" t="s">
        <v>131</v>
      </c>
      <c r="I148" s="25" t="s">
        <v>107</v>
      </c>
      <c r="J148" s="11" t="s">
        <v>133</v>
      </c>
      <c r="K148" s="11">
        <v>48</v>
      </c>
      <c r="L148" s="11" t="s">
        <v>79</v>
      </c>
      <c r="M148" s="26">
        <f>120000000+39331229.49</f>
        <v>159331229.49000001</v>
      </c>
      <c r="N148" s="26">
        <f>34853558.1+40689.65+69182.08</f>
        <v>34963429.829999998</v>
      </c>
      <c r="O148" s="63">
        <v>48406916.979999997</v>
      </c>
      <c r="P148" s="69">
        <f t="shared" si="50"/>
        <v>0.30381311394473437</v>
      </c>
    </row>
    <row r="149" spans="1:16" s="30" customFormat="1" ht="15.6" x14ac:dyDescent="0.25">
      <c r="A149" s="21" t="s">
        <v>195</v>
      </c>
      <c r="B149" s="48" t="s">
        <v>0</v>
      </c>
      <c r="C149" s="48" t="s">
        <v>0</v>
      </c>
      <c r="D149" s="48" t="s">
        <v>0</v>
      </c>
      <c r="E149" s="48" t="s">
        <v>0</v>
      </c>
      <c r="F149" s="48" t="s">
        <v>0</v>
      </c>
      <c r="G149" s="48" t="s">
        <v>0</v>
      </c>
      <c r="H149" s="48" t="s">
        <v>0</v>
      </c>
      <c r="I149" s="48" t="s">
        <v>0</v>
      </c>
      <c r="J149" s="48" t="s">
        <v>0</v>
      </c>
      <c r="K149" s="48" t="s">
        <v>0</v>
      </c>
      <c r="L149" s="48" t="s">
        <v>0</v>
      </c>
      <c r="M149" s="23">
        <f>M150</f>
        <v>293888369.52000004</v>
      </c>
      <c r="N149" s="23">
        <f t="shared" ref="N149:O149" si="53">N150</f>
        <v>83921355.00999999</v>
      </c>
      <c r="O149" s="62">
        <f t="shared" si="53"/>
        <v>58174205.210000001</v>
      </c>
      <c r="P149" s="69">
        <f t="shared" si="50"/>
        <v>0.1979466057299728</v>
      </c>
    </row>
    <row r="150" spans="1:16" s="30" customFormat="1" ht="31.2" x14ac:dyDescent="0.25">
      <c r="A150" s="24" t="s">
        <v>134</v>
      </c>
      <c r="B150" s="25" t="s">
        <v>94</v>
      </c>
      <c r="C150" s="25" t="s">
        <v>12</v>
      </c>
      <c r="D150" s="25" t="s">
        <v>29</v>
      </c>
      <c r="E150" s="25" t="s">
        <v>42</v>
      </c>
      <c r="F150" s="25" t="s">
        <v>20</v>
      </c>
      <c r="G150" s="25" t="s">
        <v>52</v>
      </c>
      <c r="H150" s="25" t="s">
        <v>131</v>
      </c>
      <c r="I150" s="25" t="s">
        <v>107</v>
      </c>
      <c r="J150" s="11" t="s">
        <v>133</v>
      </c>
      <c r="K150" s="11">
        <v>50</v>
      </c>
      <c r="L150" s="11" t="s">
        <v>79</v>
      </c>
      <c r="M150" s="26">
        <f>193216358.3+85699193.75+14972817.47</f>
        <v>293888369.52000004</v>
      </c>
      <c r="N150" s="26">
        <f>83865105.13+56249.88</f>
        <v>83921355.00999999</v>
      </c>
      <c r="O150" s="63">
        <v>58174205.210000001</v>
      </c>
      <c r="P150" s="69">
        <f t="shared" si="50"/>
        <v>0.1979466057299728</v>
      </c>
    </row>
    <row r="151" spans="1:16" s="55" customFormat="1" ht="15.6" x14ac:dyDescent="0.25">
      <c r="A151" s="21" t="s">
        <v>164</v>
      </c>
      <c r="B151" s="22"/>
      <c r="C151" s="22"/>
      <c r="D151" s="22"/>
      <c r="E151" s="22"/>
      <c r="F151" s="22"/>
      <c r="G151" s="22"/>
      <c r="H151" s="22"/>
      <c r="I151" s="22"/>
      <c r="J151" s="7"/>
      <c r="K151" s="7"/>
      <c r="L151" s="7"/>
      <c r="M151" s="23">
        <f>M152</f>
        <v>112541175.23999999</v>
      </c>
      <c r="N151" s="23">
        <f t="shared" ref="N151:O151" si="54">N152</f>
        <v>67137400.840000004</v>
      </c>
      <c r="O151" s="62">
        <f t="shared" si="54"/>
        <v>57611218.060000002</v>
      </c>
      <c r="P151" s="69">
        <f t="shared" si="50"/>
        <v>0.51191235507485189</v>
      </c>
    </row>
    <row r="152" spans="1:16" s="30" customFormat="1" ht="31.2" x14ac:dyDescent="0.25">
      <c r="A152" s="24" t="s">
        <v>141</v>
      </c>
      <c r="B152" s="25" t="s">
        <v>94</v>
      </c>
      <c r="C152" s="25" t="s">
        <v>12</v>
      </c>
      <c r="D152" s="25" t="s">
        <v>29</v>
      </c>
      <c r="E152" s="25" t="s">
        <v>42</v>
      </c>
      <c r="F152" s="25" t="s">
        <v>20</v>
      </c>
      <c r="G152" s="25" t="s">
        <v>52</v>
      </c>
      <c r="H152" s="25" t="s">
        <v>131</v>
      </c>
      <c r="I152" s="25" t="s">
        <v>107</v>
      </c>
      <c r="J152" s="11" t="s">
        <v>133</v>
      </c>
      <c r="K152" s="11">
        <v>50</v>
      </c>
      <c r="L152" s="11" t="s">
        <v>79</v>
      </c>
      <c r="M152" s="26">
        <f>107807001.88+4734173.36</f>
        <v>112541175.23999999</v>
      </c>
      <c r="N152" s="26">
        <v>67137400.840000004</v>
      </c>
      <c r="O152" s="63">
        <v>57611218.060000002</v>
      </c>
      <c r="P152" s="69">
        <f t="shared" si="50"/>
        <v>0.51191235507485189</v>
      </c>
    </row>
    <row r="153" spans="1:16" s="30" customFormat="1" ht="15.6" x14ac:dyDescent="0.25">
      <c r="A153" s="21" t="s">
        <v>161</v>
      </c>
      <c r="B153" s="48" t="s">
        <v>0</v>
      </c>
      <c r="C153" s="48" t="s">
        <v>0</v>
      </c>
      <c r="D153" s="48" t="s">
        <v>0</v>
      </c>
      <c r="E153" s="48" t="s">
        <v>0</v>
      </c>
      <c r="F153" s="48" t="s">
        <v>0</v>
      </c>
      <c r="G153" s="48" t="s">
        <v>0</v>
      </c>
      <c r="H153" s="48" t="s">
        <v>0</v>
      </c>
      <c r="I153" s="48" t="s">
        <v>0</v>
      </c>
      <c r="J153" s="48" t="s">
        <v>0</v>
      </c>
      <c r="K153" s="48" t="s">
        <v>0</v>
      </c>
      <c r="L153" s="48" t="s">
        <v>0</v>
      </c>
      <c r="M153" s="23">
        <f>M154</f>
        <v>219041169.19999999</v>
      </c>
      <c r="N153" s="23">
        <f t="shared" ref="N153:O153" si="55">N154</f>
        <v>218715448.03</v>
      </c>
      <c r="O153" s="62">
        <f t="shared" si="55"/>
        <v>70093850.950000003</v>
      </c>
      <c r="P153" s="69">
        <f t="shared" si="50"/>
        <v>0.32000308985750248</v>
      </c>
    </row>
    <row r="154" spans="1:16" s="30" customFormat="1" ht="31.2" x14ac:dyDescent="0.25">
      <c r="A154" s="24" t="s">
        <v>135</v>
      </c>
      <c r="B154" s="25" t="s">
        <v>94</v>
      </c>
      <c r="C154" s="25" t="s">
        <v>12</v>
      </c>
      <c r="D154" s="25" t="s">
        <v>29</v>
      </c>
      <c r="E154" s="25" t="s">
        <v>42</v>
      </c>
      <c r="F154" s="25" t="s">
        <v>20</v>
      </c>
      <c r="G154" s="25" t="s">
        <v>52</v>
      </c>
      <c r="H154" s="25" t="s">
        <v>131</v>
      </c>
      <c r="I154" s="25" t="s">
        <v>107</v>
      </c>
      <c r="J154" s="11" t="s">
        <v>133</v>
      </c>
      <c r="K154" s="11">
        <v>48</v>
      </c>
      <c r="L154" s="11" t="s">
        <v>79</v>
      </c>
      <c r="M154" s="26">
        <f>171223800+47779882+37487.2</f>
        <v>219041169.19999999</v>
      </c>
      <c r="N154" s="26">
        <f>218664166.03+51282</f>
        <v>218715448.03</v>
      </c>
      <c r="O154" s="63">
        <v>70093850.950000003</v>
      </c>
      <c r="P154" s="69">
        <f t="shared" si="50"/>
        <v>0.32000308985750248</v>
      </c>
    </row>
    <row r="155" spans="1:16" s="30" customFormat="1" ht="15.6" x14ac:dyDescent="0.25">
      <c r="A155" s="21" t="s">
        <v>171</v>
      </c>
      <c r="B155" s="48" t="s">
        <v>0</v>
      </c>
      <c r="C155" s="48" t="s">
        <v>0</v>
      </c>
      <c r="D155" s="48" t="s">
        <v>0</v>
      </c>
      <c r="E155" s="48" t="s">
        <v>0</v>
      </c>
      <c r="F155" s="48" t="s">
        <v>0</v>
      </c>
      <c r="G155" s="48" t="s">
        <v>0</v>
      </c>
      <c r="H155" s="48" t="s">
        <v>0</v>
      </c>
      <c r="I155" s="48" t="s">
        <v>0</v>
      </c>
      <c r="J155" s="48" t="s">
        <v>0</v>
      </c>
      <c r="K155" s="48" t="s">
        <v>0</v>
      </c>
      <c r="L155" s="48" t="s">
        <v>0</v>
      </c>
      <c r="M155" s="23">
        <f>M156</f>
        <v>291216518.32999998</v>
      </c>
      <c r="N155" s="23">
        <f t="shared" ref="N155:O155" si="56">N156</f>
        <v>35060463.880000003</v>
      </c>
      <c r="O155" s="62">
        <f t="shared" si="56"/>
        <v>24296901.460000001</v>
      </c>
      <c r="P155" s="69">
        <f t="shared" si="50"/>
        <v>8.3432428899748404E-2</v>
      </c>
    </row>
    <row r="156" spans="1:16" s="30" customFormat="1" ht="31.2" x14ac:dyDescent="0.25">
      <c r="A156" s="24" t="s">
        <v>136</v>
      </c>
      <c r="B156" s="25" t="s">
        <v>94</v>
      </c>
      <c r="C156" s="25" t="s">
        <v>12</v>
      </c>
      <c r="D156" s="25" t="s">
        <v>29</v>
      </c>
      <c r="E156" s="25" t="s">
        <v>42</v>
      </c>
      <c r="F156" s="25" t="s">
        <v>20</v>
      </c>
      <c r="G156" s="25" t="s">
        <v>52</v>
      </c>
      <c r="H156" s="25" t="s">
        <v>131</v>
      </c>
      <c r="I156" s="25" t="s">
        <v>107</v>
      </c>
      <c r="J156" s="11" t="s">
        <v>133</v>
      </c>
      <c r="K156" s="11">
        <v>50</v>
      </c>
      <c r="L156" s="11" t="s">
        <v>79</v>
      </c>
      <c r="M156" s="26">
        <f>193216358.3+74658652.39+23341507.64</f>
        <v>291216518.32999998</v>
      </c>
      <c r="N156" s="26">
        <v>35060463.880000003</v>
      </c>
      <c r="O156" s="63">
        <v>24296901.460000001</v>
      </c>
      <c r="P156" s="69">
        <f t="shared" si="50"/>
        <v>8.3432428899748404E-2</v>
      </c>
    </row>
    <row r="157" spans="1:16" s="30" customFormat="1" ht="15.6" x14ac:dyDescent="0.25">
      <c r="A157" s="21" t="s">
        <v>172</v>
      </c>
      <c r="B157" s="48" t="s">
        <v>0</v>
      </c>
      <c r="C157" s="48" t="s">
        <v>0</v>
      </c>
      <c r="D157" s="48" t="s">
        <v>0</v>
      </c>
      <c r="E157" s="48" t="s">
        <v>0</v>
      </c>
      <c r="F157" s="48" t="s">
        <v>0</v>
      </c>
      <c r="G157" s="48" t="s">
        <v>0</v>
      </c>
      <c r="H157" s="48" t="s">
        <v>0</v>
      </c>
      <c r="I157" s="48" t="s">
        <v>0</v>
      </c>
      <c r="J157" s="48" t="s">
        <v>0</v>
      </c>
      <c r="K157" s="48" t="s">
        <v>0</v>
      </c>
      <c r="L157" s="48" t="s">
        <v>0</v>
      </c>
      <c r="M157" s="23">
        <f>M158</f>
        <v>336380212.92000002</v>
      </c>
      <c r="N157" s="23">
        <f t="shared" ref="N157:O157" si="57">N158</f>
        <v>73244055.039999992</v>
      </c>
      <c r="O157" s="62">
        <f t="shared" si="57"/>
        <v>102921219.66</v>
      </c>
      <c r="P157" s="69">
        <f t="shared" si="50"/>
        <v>0.3059669258384034</v>
      </c>
    </row>
    <row r="158" spans="1:16" s="30" customFormat="1" ht="31.2" x14ac:dyDescent="0.25">
      <c r="A158" s="24" t="s">
        <v>137</v>
      </c>
      <c r="B158" s="25" t="s">
        <v>94</v>
      </c>
      <c r="C158" s="25" t="s">
        <v>12</v>
      </c>
      <c r="D158" s="25" t="s">
        <v>29</v>
      </c>
      <c r="E158" s="25" t="s">
        <v>42</v>
      </c>
      <c r="F158" s="25" t="s">
        <v>20</v>
      </c>
      <c r="G158" s="25" t="s">
        <v>52</v>
      </c>
      <c r="H158" s="25" t="s">
        <v>131</v>
      </c>
      <c r="I158" s="25" t="s">
        <v>107</v>
      </c>
      <c r="J158" s="11" t="s">
        <v>133</v>
      </c>
      <c r="K158" s="11">
        <v>50</v>
      </c>
      <c r="L158" s="11" t="s">
        <v>79</v>
      </c>
      <c r="M158" s="26">
        <f>193216358.3+92025780.38+51138074.24</f>
        <v>336380212.92000002</v>
      </c>
      <c r="N158" s="26">
        <f>51975.45+73112793.27+79286.32</f>
        <v>73244055.039999992</v>
      </c>
      <c r="O158" s="63">
        <v>102921219.66</v>
      </c>
      <c r="P158" s="69">
        <f t="shared" si="50"/>
        <v>0.3059669258384034</v>
      </c>
    </row>
    <row r="159" spans="1:16" s="30" customFormat="1" ht="15.6" x14ac:dyDescent="0.25">
      <c r="A159" s="21" t="s">
        <v>173</v>
      </c>
      <c r="B159" s="48" t="s">
        <v>0</v>
      </c>
      <c r="C159" s="48" t="s">
        <v>0</v>
      </c>
      <c r="D159" s="48" t="s">
        <v>0</v>
      </c>
      <c r="E159" s="48" t="s">
        <v>0</v>
      </c>
      <c r="F159" s="48" t="s">
        <v>0</v>
      </c>
      <c r="G159" s="48" t="s">
        <v>0</v>
      </c>
      <c r="H159" s="48" t="s">
        <v>0</v>
      </c>
      <c r="I159" s="48" t="s">
        <v>0</v>
      </c>
      <c r="J159" s="48" t="s">
        <v>0</v>
      </c>
      <c r="K159" s="48" t="s">
        <v>0</v>
      </c>
      <c r="L159" s="48" t="s">
        <v>0</v>
      </c>
      <c r="M159" s="23">
        <f>M160</f>
        <v>269099795.84000003</v>
      </c>
      <c r="N159" s="23">
        <f t="shared" ref="N159:O159" si="58">N160</f>
        <v>46344063.970000006</v>
      </c>
      <c r="O159" s="62">
        <f t="shared" si="58"/>
        <v>68705595.349999994</v>
      </c>
      <c r="P159" s="69">
        <f t="shared" si="50"/>
        <v>0.25531641573912828</v>
      </c>
    </row>
    <row r="160" spans="1:16" s="30" customFormat="1" ht="31.2" x14ac:dyDescent="0.25">
      <c r="A160" s="24" t="s">
        <v>138</v>
      </c>
      <c r="B160" s="25" t="s">
        <v>94</v>
      </c>
      <c r="C160" s="25" t="s">
        <v>12</v>
      </c>
      <c r="D160" s="25" t="s">
        <v>29</v>
      </c>
      <c r="E160" s="25" t="s">
        <v>42</v>
      </c>
      <c r="F160" s="25" t="s">
        <v>20</v>
      </c>
      <c r="G160" s="25" t="s">
        <v>52</v>
      </c>
      <c r="H160" s="25" t="s">
        <v>131</v>
      </c>
      <c r="I160" s="25" t="s">
        <v>107</v>
      </c>
      <c r="J160" s="11" t="s">
        <v>133</v>
      </c>
      <c r="K160" s="11">
        <v>50</v>
      </c>
      <c r="L160" s="11" t="s">
        <v>79</v>
      </c>
      <c r="M160" s="26">
        <f>193216358.3+74058658+1824779.54</f>
        <v>269099795.84000003</v>
      </c>
      <c r="N160" s="26">
        <f>46297972.63+46091.34</f>
        <v>46344063.970000006</v>
      </c>
      <c r="O160" s="63">
        <v>68705595.349999994</v>
      </c>
      <c r="P160" s="69">
        <f t="shared" si="50"/>
        <v>0.25531641573912828</v>
      </c>
    </row>
    <row r="161" spans="1:16" s="55" customFormat="1" ht="15.6" x14ac:dyDescent="0.25">
      <c r="A161" s="21" t="s">
        <v>232</v>
      </c>
      <c r="B161" s="22"/>
      <c r="C161" s="22"/>
      <c r="D161" s="22"/>
      <c r="E161" s="22"/>
      <c r="F161" s="22"/>
      <c r="G161" s="22"/>
      <c r="H161" s="22"/>
      <c r="I161" s="22"/>
      <c r="J161" s="7"/>
      <c r="K161" s="7"/>
      <c r="L161" s="7"/>
      <c r="M161" s="23">
        <f>M162</f>
        <v>182596383.94</v>
      </c>
      <c r="N161" s="23">
        <f t="shared" ref="N161:O161" si="59">N162</f>
        <v>29419347.789999999</v>
      </c>
      <c r="O161" s="62">
        <f t="shared" si="59"/>
        <v>29125154.309999999</v>
      </c>
      <c r="P161" s="69">
        <f t="shared" si="50"/>
        <v>0.15950564672502132</v>
      </c>
    </row>
    <row r="162" spans="1:16" s="30" customFormat="1" ht="31.2" x14ac:dyDescent="0.25">
      <c r="A162" s="24" t="s">
        <v>233</v>
      </c>
      <c r="B162" s="25" t="s">
        <v>94</v>
      </c>
      <c r="C162" s="25" t="s">
        <v>12</v>
      </c>
      <c r="D162" s="25" t="s">
        <v>29</v>
      </c>
      <c r="E162" s="25" t="s">
        <v>42</v>
      </c>
      <c r="F162" s="25" t="s">
        <v>20</v>
      </c>
      <c r="G162" s="25" t="s">
        <v>52</v>
      </c>
      <c r="H162" s="25" t="s">
        <v>131</v>
      </c>
      <c r="I162" s="25" t="s">
        <v>107</v>
      </c>
      <c r="J162" s="11" t="s">
        <v>133</v>
      </c>
      <c r="K162" s="11" t="s">
        <v>194</v>
      </c>
      <c r="L162" s="47" t="s">
        <v>79</v>
      </c>
      <c r="M162" s="26">
        <f>5000000+14376296.3+163220087.64</f>
        <v>182596383.94</v>
      </c>
      <c r="N162" s="26">
        <v>29419347.789999999</v>
      </c>
      <c r="O162" s="63">
        <v>29125154.309999999</v>
      </c>
      <c r="P162" s="69">
        <f t="shared" si="50"/>
        <v>0.15950564672502132</v>
      </c>
    </row>
    <row r="163" spans="1:16" s="30" customFormat="1" ht="15.6" x14ac:dyDescent="0.25">
      <c r="A163" s="21" t="s">
        <v>174</v>
      </c>
      <c r="B163" s="48" t="s">
        <v>0</v>
      </c>
      <c r="C163" s="48" t="s">
        <v>0</v>
      </c>
      <c r="D163" s="48" t="s">
        <v>0</v>
      </c>
      <c r="E163" s="48" t="s">
        <v>0</v>
      </c>
      <c r="F163" s="48" t="s">
        <v>0</v>
      </c>
      <c r="G163" s="48" t="s">
        <v>0</v>
      </c>
      <c r="H163" s="48" t="s">
        <v>0</v>
      </c>
      <c r="I163" s="48" t="s">
        <v>0</v>
      </c>
      <c r="J163" s="48" t="s">
        <v>0</v>
      </c>
      <c r="K163" s="48" t="s">
        <v>0</v>
      </c>
      <c r="L163" s="48" t="s">
        <v>0</v>
      </c>
      <c r="M163" s="23">
        <f>M164</f>
        <v>282646956.38999999</v>
      </c>
      <c r="N163" s="23">
        <f t="shared" ref="N163:O163" si="60">N164</f>
        <v>63070028.549999997</v>
      </c>
      <c r="O163" s="62">
        <f t="shared" si="60"/>
        <v>55625553.990000002</v>
      </c>
      <c r="P163" s="69">
        <f t="shared" si="50"/>
        <v>0.19680223944547676</v>
      </c>
    </row>
    <row r="164" spans="1:16" s="30" customFormat="1" ht="31.2" x14ac:dyDescent="0.25">
      <c r="A164" s="24" t="s">
        <v>139</v>
      </c>
      <c r="B164" s="25" t="s">
        <v>94</v>
      </c>
      <c r="C164" s="25" t="s">
        <v>12</v>
      </c>
      <c r="D164" s="25" t="s">
        <v>29</v>
      </c>
      <c r="E164" s="25" t="s">
        <v>42</v>
      </c>
      <c r="F164" s="25" t="s">
        <v>20</v>
      </c>
      <c r="G164" s="25" t="s">
        <v>52</v>
      </c>
      <c r="H164" s="25" t="s">
        <v>131</v>
      </c>
      <c r="I164" s="25" t="s">
        <v>107</v>
      </c>
      <c r="J164" s="11" t="s">
        <v>133</v>
      </c>
      <c r="K164" s="11">
        <v>50</v>
      </c>
      <c r="L164" s="11" t="s">
        <v>79</v>
      </c>
      <c r="M164" s="26">
        <f>282140000+506956.39</f>
        <v>282646956.38999999</v>
      </c>
      <c r="N164" s="26">
        <v>63070028.549999997</v>
      </c>
      <c r="O164" s="63">
        <v>55625553.990000002</v>
      </c>
      <c r="P164" s="69">
        <f t="shared" si="50"/>
        <v>0.19680223944547676</v>
      </c>
    </row>
    <row r="165" spans="1:16" s="30" customFormat="1" ht="15.6" x14ac:dyDescent="0.25">
      <c r="A165" s="21" t="s">
        <v>175</v>
      </c>
      <c r="B165" s="48" t="s">
        <v>0</v>
      </c>
      <c r="C165" s="48" t="s">
        <v>0</v>
      </c>
      <c r="D165" s="48" t="s">
        <v>0</v>
      </c>
      <c r="E165" s="48" t="s">
        <v>0</v>
      </c>
      <c r="F165" s="48" t="s">
        <v>0</v>
      </c>
      <c r="G165" s="48" t="s">
        <v>0</v>
      </c>
      <c r="H165" s="48" t="s">
        <v>0</v>
      </c>
      <c r="I165" s="48" t="s">
        <v>0</v>
      </c>
      <c r="J165" s="48" t="s">
        <v>0</v>
      </c>
      <c r="K165" s="48" t="s">
        <v>0</v>
      </c>
      <c r="L165" s="48" t="s">
        <v>0</v>
      </c>
      <c r="M165" s="23">
        <f>M166</f>
        <v>256675612.05000001</v>
      </c>
      <c r="N165" s="23">
        <f t="shared" ref="N165:O165" si="61">N166</f>
        <v>59430525.240000002</v>
      </c>
      <c r="O165" s="62">
        <f t="shared" si="61"/>
        <v>66543111.340000004</v>
      </c>
      <c r="P165" s="69">
        <f t="shared" si="50"/>
        <v>0.25924983993819212</v>
      </c>
    </row>
    <row r="166" spans="1:16" s="30" customFormat="1" ht="31.2" x14ac:dyDescent="0.25">
      <c r="A166" s="24" t="s">
        <v>140</v>
      </c>
      <c r="B166" s="25" t="s">
        <v>94</v>
      </c>
      <c r="C166" s="25" t="s">
        <v>12</v>
      </c>
      <c r="D166" s="25" t="s">
        <v>29</v>
      </c>
      <c r="E166" s="25" t="s">
        <v>42</v>
      </c>
      <c r="F166" s="25" t="s">
        <v>20</v>
      </c>
      <c r="G166" s="25" t="s">
        <v>52</v>
      </c>
      <c r="H166" s="25" t="s">
        <v>131</v>
      </c>
      <c r="I166" s="25" t="s">
        <v>107</v>
      </c>
      <c r="J166" s="11" t="s">
        <v>133</v>
      </c>
      <c r="K166" s="11">
        <v>50</v>
      </c>
      <c r="L166" s="11" t="s">
        <v>79</v>
      </c>
      <c r="M166" s="26">
        <f>193216358.3+40308332.7+23150921.05</f>
        <v>256675612.05000001</v>
      </c>
      <c r="N166" s="26">
        <f>59360634.07+9467.17+60424</f>
        <v>59430525.240000002</v>
      </c>
      <c r="O166" s="63">
        <v>66543111.340000004</v>
      </c>
      <c r="P166" s="69">
        <f t="shared" si="50"/>
        <v>0.25924983993819212</v>
      </c>
    </row>
    <row r="167" spans="1:16" s="30" customFormat="1" ht="36.75" customHeight="1" x14ac:dyDescent="0.25">
      <c r="A167" s="21" t="s">
        <v>169</v>
      </c>
      <c r="B167" s="48" t="s">
        <v>0</v>
      </c>
      <c r="C167" s="48" t="s">
        <v>0</v>
      </c>
      <c r="D167" s="48" t="s">
        <v>0</v>
      </c>
      <c r="E167" s="48" t="s">
        <v>0</v>
      </c>
      <c r="F167" s="48" t="s">
        <v>0</v>
      </c>
      <c r="G167" s="48" t="s">
        <v>0</v>
      </c>
      <c r="H167" s="48" t="s">
        <v>0</v>
      </c>
      <c r="I167" s="48" t="s">
        <v>0</v>
      </c>
      <c r="J167" s="48" t="s">
        <v>0</v>
      </c>
      <c r="K167" s="48" t="s">
        <v>0</v>
      </c>
      <c r="L167" s="48" t="s">
        <v>0</v>
      </c>
      <c r="M167" s="23">
        <f>M168</f>
        <v>301661598.10000002</v>
      </c>
      <c r="N167" s="23">
        <f t="shared" ref="N167:O167" si="62">N168</f>
        <v>44964646.670000002</v>
      </c>
      <c r="O167" s="62">
        <f t="shared" si="62"/>
        <v>50230296.299999997</v>
      </c>
      <c r="P167" s="69">
        <f t="shared" si="50"/>
        <v>0.16651206721827677</v>
      </c>
    </row>
    <row r="168" spans="1:16" s="30" customFormat="1" ht="31.2" x14ac:dyDescent="0.25">
      <c r="A168" s="24" t="s">
        <v>142</v>
      </c>
      <c r="B168" s="25" t="s">
        <v>94</v>
      </c>
      <c r="C168" s="25" t="s">
        <v>12</v>
      </c>
      <c r="D168" s="25" t="s">
        <v>29</v>
      </c>
      <c r="E168" s="25" t="s">
        <v>42</v>
      </c>
      <c r="F168" s="25" t="s">
        <v>20</v>
      </c>
      <c r="G168" s="25" t="s">
        <v>52</v>
      </c>
      <c r="H168" s="25" t="s">
        <v>131</v>
      </c>
      <c r="I168" s="25" t="s">
        <v>107</v>
      </c>
      <c r="J168" s="11" t="s">
        <v>133</v>
      </c>
      <c r="K168" s="11">
        <v>50</v>
      </c>
      <c r="L168" s="11" t="s">
        <v>79</v>
      </c>
      <c r="M168" s="26">
        <f>193216358.3+81438668.98+27006570.82</f>
        <v>301661598.10000002</v>
      </c>
      <c r="N168" s="26">
        <f>40001996.58+4962650.09</f>
        <v>44964646.670000002</v>
      </c>
      <c r="O168" s="63">
        <v>50230296.299999997</v>
      </c>
      <c r="P168" s="69">
        <f t="shared" si="50"/>
        <v>0.16651206721827677</v>
      </c>
    </row>
    <row r="169" spans="1:16" s="30" customFormat="1" ht="18" x14ac:dyDescent="0.3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</row>
    <row r="170" spans="1:16" s="30" customFormat="1" ht="18" x14ac:dyDescent="0.3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</row>
    <row r="171" spans="1:16" s="30" customFormat="1" ht="18" x14ac:dyDescent="0.3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</row>
    <row r="172" spans="1:16" s="30" customFormat="1" ht="36" customHeight="1" x14ac:dyDescent="0.35">
      <c r="A172" s="80" t="s">
        <v>369</v>
      </c>
      <c r="B172" s="80"/>
      <c r="C172" s="80"/>
      <c r="D172" s="80"/>
      <c r="E172" s="73"/>
      <c r="F172" s="73"/>
      <c r="G172" s="73"/>
      <c r="H172" s="73"/>
      <c r="I172" s="73"/>
      <c r="J172" s="73"/>
      <c r="K172" s="73"/>
      <c r="L172" s="73"/>
      <c r="M172" s="81" t="s">
        <v>370</v>
      </c>
      <c r="N172" s="81"/>
      <c r="O172" s="81"/>
      <c r="P172" s="81"/>
    </row>
    <row r="173" spans="1:16" x14ac:dyDescent="0.25">
      <c r="P173" s="9"/>
    </row>
    <row r="174" spans="1:16" x14ac:dyDescent="0.25">
      <c r="P174" s="9"/>
    </row>
    <row r="175" spans="1:16" x14ac:dyDescent="0.25">
      <c r="P175" s="9"/>
    </row>
    <row r="176" spans="1:16" x14ac:dyDescent="0.25">
      <c r="P176" s="9"/>
    </row>
    <row r="177" spans="1:16" x14ac:dyDescent="0.25">
      <c r="P177" s="9"/>
    </row>
    <row r="178" spans="1:16" ht="18" x14ac:dyDescent="0.35">
      <c r="A178" s="74" t="s">
        <v>367</v>
      </c>
    </row>
    <row r="179" spans="1:16" ht="18" x14ac:dyDescent="0.35">
      <c r="A179" s="74" t="s">
        <v>366</v>
      </c>
    </row>
  </sheetData>
  <mergeCells count="5">
    <mergeCell ref="A3:P3"/>
    <mergeCell ref="A2:P2"/>
    <mergeCell ref="N1:P1"/>
    <mergeCell ref="A172:D172"/>
    <mergeCell ref="M172:P172"/>
  </mergeCells>
  <pageMargins left="0.39370080000000002" right="0.39370080000000002" top="0.55826770000000003" bottom="0.51259840000000001" header="0.3" footer="0.3"/>
  <pageSetup paperSize="9" scale="68" fitToHeight="0" orientation="landscape" r:id="rId1"/>
  <headerFooter differentFirst="1">
    <oddHeader>&amp;C&amp;P</oddHeader>
    <firstHeader>&amp;C&amp;P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62"/>
  <sheetViews>
    <sheetView view="pageBreakPreview" topLeftCell="A40" zoomScale="70" zoomScaleNormal="100" zoomScaleSheetLayoutView="70" workbookViewId="0">
      <selection activeCell="N14" sqref="N14"/>
    </sheetView>
  </sheetViews>
  <sheetFormatPr defaultRowHeight="13.2" x14ac:dyDescent="0.25"/>
  <cols>
    <col min="1" max="1" width="49" style="30" customWidth="1"/>
    <col min="2" max="2" width="5.6640625" style="30" customWidth="1"/>
    <col min="3" max="3" width="8.44140625" style="30" customWidth="1"/>
    <col min="4" max="4" width="6.33203125" style="30" customWidth="1"/>
    <col min="5" max="5" width="7.77734375" style="30" bestFit="1" customWidth="1"/>
    <col min="6" max="7" width="5.33203125" style="30" customWidth="1"/>
    <col min="8" max="8" width="9.109375" style="30" customWidth="1"/>
    <col min="9" max="9" width="7.109375" style="30" customWidth="1"/>
    <col min="10" max="10" width="14.33203125" style="30" customWidth="1"/>
    <col min="11" max="11" width="12.109375" style="30" customWidth="1"/>
    <col min="12" max="12" width="9.33203125" style="30" customWidth="1"/>
    <col min="13" max="15" width="21.77734375" style="30" bestFit="1" customWidth="1"/>
    <col min="16" max="16" width="21.77734375" style="30" customWidth="1"/>
    <col min="17" max="18" width="21.77734375" style="9" customWidth="1"/>
  </cols>
  <sheetData>
    <row r="1" spans="1:16" ht="15.6" x14ac:dyDescent="0.25">
      <c r="A1" s="35" t="s">
        <v>0</v>
      </c>
      <c r="B1" s="35" t="s">
        <v>0</v>
      </c>
      <c r="C1" s="35" t="s">
        <v>0</v>
      </c>
      <c r="D1" s="35" t="s">
        <v>0</v>
      </c>
      <c r="E1" s="35" t="s">
        <v>0</v>
      </c>
      <c r="F1" s="35" t="s">
        <v>0</v>
      </c>
      <c r="G1" s="57" t="s">
        <v>0</v>
      </c>
      <c r="H1" s="57" t="s">
        <v>0</v>
      </c>
      <c r="I1" s="57" t="s">
        <v>0</v>
      </c>
      <c r="J1" s="36"/>
      <c r="K1" s="36"/>
      <c r="L1" s="36"/>
      <c r="M1" s="36"/>
      <c r="N1" s="83" t="s">
        <v>361</v>
      </c>
      <c r="O1" s="83"/>
      <c r="P1" s="83"/>
    </row>
    <row r="2" spans="1:16" ht="48.9" customHeight="1" x14ac:dyDescent="0.25">
      <c r="A2" s="82" t="s">
        <v>363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7.399999999999999" customHeight="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ht="42.6" customHeight="1" x14ac:dyDescent="0.25">
      <c r="A4" s="1" t="s">
        <v>143</v>
      </c>
      <c r="B4" s="1" t="s">
        <v>2</v>
      </c>
      <c r="C4" s="1" t="s">
        <v>144</v>
      </c>
      <c r="D4" s="1" t="s">
        <v>145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2" t="s">
        <v>8</v>
      </c>
      <c r="K4" s="2" t="s">
        <v>9</v>
      </c>
      <c r="L4" s="15" t="s">
        <v>10</v>
      </c>
      <c r="M4" s="1" t="s">
        <v>360</v>
      </c>
      <c r="N4" s="1" t="s">
        <v>355</v>
      </c>
      <c r="O4" s="1" t="s">
        <v>356</v>
      </c>
      <c r="P4" s="67" t="s">
        <v>368</v>
      </c>
    </row>
    <row r="5" spans="1:16" ht="14.4" customHeight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>
        <v>10</v>
      </c>
      <c r="K5" s="5">
        <v>11</v>
      </c>
      <c r="L5" s="5">
        <v>12</v>
      </c>
      <c r="M5" s="37">
        <v>13</v>
      </c>
      <c r="N5" s="37">
        <v>14</v>
      </c>
      <c r="O5" s="37">
        <v>15</v>
      </c>
      <c r="P5" s="37">
        <v>16</v>
      </c>
    </row>
    <row r="6" spans="1:16" ht="15.6" x14ac:dyDescent="0.25">
      <c r="A6" s="21" t="s">
        <v>25</v>
      </c>
      <c r="B6" s="25" t="s">
        <v>0</v>
      </c>
      <c r="C6" s="25" t="s">
        <v>0</v>
      </c>
      <c r="D6" s="25" t="s">
        <v>0</v>
      </c>
      <c r="E6" s="25" t="s">
        <v>0</v>
      </c>
      <c r="F6" s="25" t="s">
        <v>0</v>
      </c>
      <c r="G6" s="25" t="s">
        <v>0</v>
      </c>
      <c r="H6" s="25" t="s">
        <v>0</v>
      </c>
      <c r="I6" s="25" t="s">
        <v>0</v>
      </c>
      <c r="J6" s="25" t="s">
        <v>0</v>
      </c>
      <c r="K6" s="25" t="s">
        <v>0</v>
      </c>
      <c r="L6" s="25" t="s">
        <v>0</v>
      </c>
      <c r="M6" s="23">
        <f>M7+M15+M34</f>
        <v>327329452.31999999</v>
      </c>
      <c r="N6" s="23">
        <f>N7+N15+N34</f>
        <v>11891563.699999999</v>
      </c>
      <c r="O6" s="62">
        <f>O7+O15+O34</f>
        <v>11891563.699999999</v>
      </c>
      <c r="P6" s="69">
        <f>O6/M6</f>
        <v>3.6329036741779987E-2</v>
      </c>
    </row>
    <row r="7" spans="1:16" ht="61.5" customHeight="1" x14ac:dyDescent="0.25">
      <c r="A7" s="21" t="s">
        <v>26</v>
      </c>
      <c r="B7" s="22" t="s">
        <v>27</v>
      </c>
      <c r="C7" s="22" t="s">
        <v>0</v>
      </c>
      <c r="D7" s="22" t="s">
        <v>0</v>
      </c>
      <c r="E7" s="22" t="s">
        <v>0</v>
      </c>
      <c r="F7" s="22" t="s">
        <v>0</v>
      </c>
      <c r="G7" s="22" t="s">
        <v>0</v>
      </c>
      <c r="H7" s="28" t="s">
        <v>0</v>
      </c>
      <c r="I7" s="28" t="s">
        <v>0</v>
      </c>
      <c r="J7" s="28" t="s">
        <v>0</v>
      </c>
      <c r="K7" s="28" t="s">
        <v>0</v>
      </c>
      <c r="L7" s="28" t="s">
        <v>0</v>
      </c>
      <c r="M7" s="23">
        <f t="shared" ref="M7:M13" si="0">M8</f>
        <v>200000</v>
      </c>
      <c r="N7" s="23">
        <f t="shared" ref="N7:O13" si="1">N8</f>
        <v>0</v>
      </c>
      <c r="O7" s="62">
        <f t="shared" si="1"/>
        <v>0</v>
      </c>
      <c r="P7" s="69">
        <f t="shared" ref="P7:P51" si="2">O7/M7</f>
        <v>0</v>
      </c>
    </row>
    <row r="8" spans="1:16" ht="46.8" x14ac:dyDescent="0.25">
      <c r="A8" s="21" t="s">
        <v>28</v>
      </c>
      <c r="B8" s="22" t="s">
        <v>27</v>
      </c>
      <c r="C8" s="22" t="s">
        <v>12</v>
      </c>
      <c r="D8" s="22" t="s">
        <v>29</v>
      </c>
      <c r="E8" s="22" t="s">
        <v>0</v>
      </c>
      <c r="F8" s="22" t="s">
        <v>0</v>
      </c>
      <c r="G8" s="22" t="s">
        <v>0</v>
      </c>
      <c r="H8" s="28" t="s">
        <v>0</v>
      </c>
      <c r="I8" s="28" t="s">
        <v>0</v>
      </c>
      <c r="J8" s="28" t="s">
        <v>0</v>
      </c>
      <c r="K8" s="28" t="s">
        <v>0</v>
      </c>
      <c r="L8" s="28" t="s">
        <v>0</v>
      </c>
      <c r="M8" s="23">
        <f t="shared" si="0"/>
        <v>200000</v>
      </c>
      <c r="N8" s="23">
        <f t="shared" si="1"/>
        <v>0</v>
      </c>
      <c r="O8" s="62">
        <f t="shared" si="1"/>
        <v>0</v>
      </c>
      <c r="P8" s="69">
        <f t="shared" si="2"/>
        <v>0</v>
      </c>
    </row>
    <row r="9" spans="1:16" ht="31.2" x14ac:dyDescent="0.25">
      <c r="A9" s="21" t="s">
        <v>30</v>
      </c>
      <c r="B9" s="22" t="s">
        <v>27</v>
      </c>
      <c r="C9" s="22" t="s">
        <v>12</v>
      </c>
      <c r="D9" s="22" t="s">
        <v>29</v>
      </c>
      <c r="E9" s="22" t="s">
        <v>31</v>
      </c>
      <c r="F9" s="22" t="s">
        <v>0</v>
      </c>
      <c r="G9" s="22" t="s">
        <v>0</v>
      </c>
      <c r="H9" s="28" t="s">
        <v>0</v>
      </c>
      <c r="I9" s="28" t="s">
        <v>0</v>
      </c>
      <c r="J9" s="28" t="s">
        <v>0</v>
      </c>
      <c r="K9" s="28" t="s">
        <v>0</v>
      </c>
      <c r="L9" s="28" t="s">
        <v>0</v>
      </c>
      <c r="M9" s="23">
        <f t="shared" si="0"/>
        <v>200000</v>
      </c>
      <c r="N9" s="23">
        <f t="shared" si="1"/>
        <v>0</v>
      </c>
      <c r="O9" s="62">
        <f t="shared" si="1"/>
        <v>0</v>
      </c>
      <c r="P9" s="69">
        <f t="shared" si="2"/>
        <v>0</v>
      </c>
    </row>
    <row r="10" spans="1:16" ht="15.6" x14ac:dyDescent="0.25">
      <c r="A10" s="31" t="s">
        <v>32</v>
      </c>
      <c r="B10" s="22" t="s">
        <v>27</v>
      </c>
      <c r="C10" s="22" t="s">
        <v>12</v>
      </c>
      <c r="D10" s="22" t="s">
        <v>29</v>
      </c>
      <c r="E10" s="22" t="s">
        <v>31</v>
      </c>
      <c r="F10" s="22" t="s">
        <v>33</v>
      </c>
      <c r="G10" s="22" t="s">
        <v>0</v>
      </c>
      <c r="H10" s="22" t="s">
        <v>0</v>
      </c>
      <c r="I10" s="22" t="s">
        <v>0</v>
      </c>
      <c r="J10" s="22" t="s">
        <v>0</v>
      </c>
      <c r="K10" s="22" t="s">
        <v>0</v>
      </c>
      <c r="L10" s="22" t="s">
        <v>0</v>
      </c>
      <c r="M10" s="23">
        <f t="shared" si="0"/>
        <v>200000</v>
      </c>
      <c r="N10" s="23">
        <f t="shared" si="1"/>
        <v>0</v>
      </c>
      <c r="O10" s="62">
        <f t="shared" si="1"/>
        <v>0</v>
      </c>
      <c r="P10" s="69">
        <f t="shared" si="2"/>
        <v>0</v>
      </c>
    </row>
    <row r="11" spans="1:16" ht="31.2" x14ac:dyDescent="0.25">
      <c r="A11" s="31" t="s">
        <v>34</v>
      </c>
      <c r="B11" s="22" t="s">
        <v>27</v>
      </c>
      <c r="C11" s="22" t="s">
        <v>12</v>
      </c>
      <c r="D11" s="22" t="s">
        <v>29</v>
      </c>
      <c r="E11" s="22" t="s">
        <v>31</v>
      </c>
      <c r="F11" s="22" t="s">
        <v>33</v>
      </c>
      <c r="G11" s="22" t="s">
        <v>21</v>
      </c>
      <c r="H11" s="22" t="s">
        <v>0</v>
      </c>
      <c r="I11" s="22" t="s">
        <v>0</v>
      </c>
      <c r="J11" s="22" t="s">
        <v>0</v>
      </c>
      <c r="K11" s="22" t="s">
        <v>0</v>
      </c>
      <c r="L11" s="22" t="s">
        <v>0</v>
      </c>
      <c r="M11" s="23">
        <f t="shared" si="0"/>
        <v>200000</v>
      </c>
      <c r="N11" s="23">
        <f t="shared" si="1"/>
        <v>0</v>
      </c>
      <c r="O11" s="62">
        <f t="shared" si="1"/>
        <v>0</v>
      </c>
      <c r="P11" s="69">
        <f t="shared" si="2"/>
        <v>0</v>
      </c>
    </row>
    <row r="12" spans="1:16" ht="62.4" x14ac:dyDescent="0.25">
      <c r="A12" s="21" t="s">
        <v>35</v>
      </c>
      <c r="B12" s="22" t="s">
        <v>27</v>
      </c>
      <c r="C12" s="22" t="s">
        <v>12</v>
      </c>
      <c r="D12" s="22" t="s">
        <v>29</v>
      </c>
      <c r="E12" s="22" t="s">
        <v>31</v>
      </c>
      <c r="F12" s="22" t="s">
        <v>33</v>
      </c>
      <c r="G12" s="22" t="s">
        <v>21</v>
      </c>
      <c r="H12" s="22" t="s">
        <v>36</v>
      </c>
      <c r="I12" s="28" t="s">
        <v>0</v>
      </c>
      <c r="J12" s="28" t="s">
        <v>0</v>
      </c>
      <c r="K12" s="28" t="s">
        <v>0</v>
      </c>
      <c r="L12" s="28" t="s">
        <v>0</v>
      </c>
      <c r="M12" s="23">
        <f t="shared" si="0"/>
        <v>200000</v>
      </c>
      <c r="N12" s="23">
        <f t="shared" si="1"/>
        <v>0</v>
      </c>
      <c r="O12" s="62">
        <f t="shared" si="1"/>
        <v>0</v>
      </c>
      <c r="P12" s="69">
        <f t="shared" si="2"/>
        <v>0</v>
      </c>
    </row>
    <row r="13" spans="1:16" ht="62.4" x14ac:dyDescent="0.25">
      <c r="A13" s="21" t="s">
        <v>37</v>
      </c>
      <c r="B13" s="22" t="s">
        <v>27</v>
      </c>
      <c r="C13" s="22" t="s">
        <v>12</v>
      </c>
      <c r="D13" s="22" t="s">
        <v>29</v>
      </c>
      <c r="E13" s="22" t="s">
        <v>31</v>
      </c>
      <c r="F13" s="22" t="s">
        <v>33</v>
      </c>
      <c r="G13" s="22" t="s">
        <v>21</v>
      </c>
      <c r="H13" s="22" t="s">
        <v>36</v>
      </c>
      <c r="I13" s="22" t="s">
        <v>38</v>
      </c>
      <c r="J13" s="22" t="s">
        <v>0</v>
      </c>
      <c r="K13" s="22" t="s">
        <v>0</v>
      </c>
      <c r="L13" s="22" t="s">
        <v>0</v>
      </c>
      <c r="M13" s="23">
        <f t="shared" si="0"/>
        <v>200000</v>
      </c>
      <c r="N13" s="23">
        <f t="shared" si="1"/>
        <v>0</v>
      </c>
      <c r="O13" s="62">
        <f t="shared" si="1"/>
        <v>0</v>
      </c>
      <c r="P13" s="69">
        <f t="shared" si="2"/>
        <v>0</v>
      </c>
    </row>
    <row r="14" spans="1:16" ht="28.5" customHeight="1" x14ac:dyDescent="0.25">
      <c r="A14" s="24" t="s">
        <v>158</v>
      </c>
      <c r="B14" s="25" t="s">
        <v>27</v>
      </c>
      <c r="C14" s="25" t="s">
        <v>12</v>
      </c>
      <c r="D14" s="25" t="s">
        <v>29</v>
      </c>
      <c r="E14" s="25" t="s">
        <v>31</v>
      </c>
      <c r="F14" s="25" t="s">
        <v>33</v>
      </c>
      <c r="G14" s="25" t="s">
        <v>21</v>
      </c>
      <c r="H14" s="25" t="s">
        <v>36</v>
      </c>
      <c r="I14" s="25" t="s">
        <v>38</v>
      </c>
      <c r="J14" s="11" t="s">
        <v>0</v>
      </c>
      <c r="K14" s="11" t="s">
        <v>0</v>
      </c>
      <c r="L14" s="11" t="s">
        <v>0</v>
      </c>
      <c r="M14" s="26">
        <v>200000</v>
      </c>
      <c r="N14" s="26">
        <v>0</v>
      </c>
      <c r="O14" s="63">
        <v>0</v>
      </c>
      <c r="P14" s="69">
        <f t="shared" si="2"/>
        <v>0</v>
      </c>
    </row>
    <row r="15" spans="1:16" ht="15.6" x14ac:dyDescent="0.25">
      <c r="A15" s="21" t="s">
        <v>60</v>
      </c>
      <c r="B15" s="22" t="s">
        <v>22</v>
      </c>
      <c r="C15" s="22" t="s">
        <v>0</v>
      </c>
      <c r="D15" s="22" t="s">
        <v>0</v>
      </c>
      <c r="E15" s="22" t="s">
        <v>0</v>
      </c>
      <c r="F15" s="22" t="s">
        <v>0</v>
      </c>
      <c r="G15" s="22" t="s">
        <v>0</v>
      </c>
      <c r="H15" s="28" t="s">
        <v>0</v>
      </c>
      <c r="I15" s="28" t="s">
        <v>0</v>
      </c>
      <c r="J15" s="28" t="s">
        <v>0</v>
      </c>
      <c r="K15" s="28" t="s">
        <v>0</v>
      </c>
      <c r="L15" s="28" t="s">
        <v>0</v>
      </c>
      <c r="M15" s="23">
        <f>M16</f>
        <v>309195807.51999998</v>
      </c>
      <c r="N15" s="23">
        <f t="shared" ref="N15:O19" si="3">N16</f>
        <v>3007250</v>
      </c>
      <c r="O15" s="62">
        <f t="shared" si="3"/>
        <v>3007250</v>
      </c>
      <c r="P15" s="69">
        <f t="shared" si="2"/>
        <v>9.7260374392543446E-3</v>
      </c>
    </row>
    <row r="16" spans="1:16" ht="62.4" x14ac:dyDescent="0.25">
      <c r="A16" s="21" t="s">
        <v>61</v>
      </c>
      <c r="B16" s="22" t="s">
        <v>22</v>
      </c>
      <c r="C16" s="27" t="s">
        <v>12</v>
      </c>
      <c r="D16" s="22" t="s">
        <v>29</v>
      </c>
      <c r="E16" s="22" t="s">
        <v>0</v>
      </c>
      <c r="F16" s="22" t="s">
        <v>0</v>
      </c>
      <c r="G16" s="22" t="s">
        <v>0</v>
      </c>
      <c r="H16" s="28" t="s">
        <v>0</v>
      </c>
      <c r="I16" s="28" t="s">
        <v>0</v>
      </c>
      <c r="J16" s="28" t="s">
        <v>0</v>
      </c>
      <c r="K16" s="28" t="s">
        <v>0</v>
      </c>
      <c r="L16" s="28" t="s">
        <v>0</v>
      </c>
      <c r="M16" s="23">
        <f>M17</f>
        <v>309195807.51999998</v>
      </c>
      <c r="N16" s="23">
        <f t="shared" si="3"/>
        <v>3007250</v>
      </c>
      <c r="O16" s="62">
        <f t="shared" si="3"/>
        <v>3007250</v>
      </c>
      <c r="P16" s="69">
        <f t="shared" si="2"/>
        <v>9.7260374392543446E-3</v>
      </c>
    </row>
    <row r="17" spans="1:18" ht="31.2" x14ac:dyDescent="0.25">
      <c r="A17" s="38" t="s">
        <v>197</v>
      </c>
      <c r="B17" s="22" t="s">
        <v>22</v>
      </c>
      <c r="C17" s="27" t="s">
        <v>12</v>
      </c>
      <c r="D17" s="22" t="s">
        <v>29</v>
      </c>
      <c r="E17" s="22" t="s">
        <v>62</v>
      </c>
      <c r="F17" s="22" t="s">
        <v>0</v>
      </c>
      <c r="G17" s="22" t="s">
        <v>0</v>
      </c>
      <c r="H17" s="28" t="s">
        <v>0</v>
      </c>
      <c r="I17" s="28" t="s">
        <v>0</v>
      </c>
      <c r="J17" s="28" t="s">
        <v>0</v>
      </c>
      <c r="K17" s="28" t="s">
        <v>0</v>
      </c>
      <c r="L17" s="28" t="s">
        <v>0</v>
      </c>
      <c r="M17" s="23">
        <f>M18</f>
        <v>309195807.51999998</v>
      </c>
      <c r="N17" s="23">
        <f t="shared" si="3"/>
        <v>3007250</v>
      </c>
      <c r="O17" s="62">
        <f t="shared" si="3"/>
        <v>3007250</v>
      </c>
      <c r="P17" s="69">
        <f t="shared" si="2"/>
        <v>9.7260374392543446E-3</v>
      </c>
    </row>
    <row r="18" spans="1:18" ht="15.6" x14ac:dyDescent="0.25">
      <c r="A18" s="31" t="s">
        <v>63</v>
      </c>
      <c r="B18" s="22" t="s">
        <v>22</v>
      </c>
      <c r="C18" s="27" t="s">
        <v>12</v>
      </c>
      <c r="D18" s="22" t="s">
        <v>29</v>
      </c>
      <c r="E18" s="22" t="s">
        <v>62</v>
      </c>
      <c r="F18" s="22" t="s">
        <v>44</v>
      </c>
      <c r="G18" s="22" t="s">
        <v>0</v>
      </c>
      <c r="H18" s="22" t="s">
        <v>0</v>
      </c>
      <c r="I18" s="22" t="s">
        <v>0</v>
      </c>
      <c r="J18" s="22" t="s">
        <v>0</v>
      </c>
      <c r="K18" s="22" t="s">
        <v>0</v>
      </c>
      <c r="L18" s="22" t="s">
        <v>0</v>
      </c>
      <c r="M18" s="23">
        <f>M19</f>
        <v>309195807.51999998</v>
      </c>
      <c r="N18" s="23">
        <f t="shared" si="3"/>
        <v>3007250</v>
      </c>
      <c r="O18" s="62">
        <f t="shared" si="3"/>
        <v>3007250</v>
      </c>
      <c r="P18" s="69">
        <f t="shared" si="2"/>
        <v>9.7260374392543446E-3</v>
      </c>
    </row>
    <row r="19" spans="1:18" ht="15.6" x14ac:dyDescent="0.25">
      <c r="A19" s="31" t="s">
        <v>64</v>
      </c>
      <c r="B19" s="22" t="s">
        <v>22</v>
      </c>
      <c r="C19" s="27" t="s">
        <v>12</v>
      </c>
      <c r="D19" s="22" t="s">
        <v>29</v>
      </c>
      <c r="E19" s="22" t="s">
        <v>62</v>
      </c>
      <c r="F19" s="22" t="s">
        <v>44</v>
      </c>
      <c r="G19" s="22" t="s">
        <v>44</v>
      </c>
      <c r="H19" s="22" t="s">
        <v>0</v>
      </c>
      <c r="I19" s="22" t="s">
        <v>0</v>
      </c>
      <c r="J19" s="22" t="s">
        <v>0</v>
      </c>
      <c r="K19" s="22" t="s">
        <v>0</v>
      </c>
      <c r="L19" s="22" t="s">
        <v>0</v>
      </c>
      <c r="M19" s="23">
        <f>M20</f>
        <v>309195807.51999998</v>
      </c>
      <c r="N19" s="23">
        <f t="shared" si="3"/>
        <v>3007250</v>
      </c>
      <c r="O19" s="62">
        <f t="shared" si="3"/>
        <v>3007250</v>
      </c>
      <c r="P19" s="69">
        <f t="shared" si="2"/>
        <v>9.7260374392543446E-3</v>
      </c>
    </row>
    <row r="20" spans="1:18" ht="46.8" x14ac:dyDescent="0.25">
      <c r="A20" s="21" t="s">
        <v>65</v>
      </c>
      <c r="B20" s="22" t="s">
        <v>22</v>
      </c>
      <c r="C20" s="27" t="s">
        <v>12</v>
      </c>
      <c r="D20" s="22" t="s">
        <v>29</v>
      </c>
      <c r="E20" s="22" t="s">
        <v>62</v>
      </c>
      <c r="F20" s="22" t="s">
        <v>44</v>
      </c>
      <c r="G20" s="22" t="s">
        <v>44</v>
      </c>
      <c r="H20" s="22" t="s">
        <v>66</v>
      </c>
      <c r="I20" s="28" t="s">
        <v>0</v>
      </c>
      <c r="J20" s="28" t="s">
        <v>0</v>
      </c>
      <c r="K20" s="28" t="s">
        <v>0</v>
      </c>
      <c r="L20" s="28" t="s">
        <v>0</v>
      </c>
      <c r="M20" s="23">
        <f>M21+M27</f>
        <v>309195807.51999998</v>
      </c>
      <c r="N20" s="23">
        <f>N21+N27</f>
        <v>3007250</v>
      </c>
      <c r="O20" s="62">
        <f>O21+O27</f>
        <v>3007250</v>
      </c>
      <c r="P20" s="69">
        <f t="shared" si="2"/>
        <v>9.7260374392543446E-3</v>
      </c>
    </row>
    <row r="21" spans="1:18" ht="62.4" x14ac:dyDescent="0.25">
      <c r="A21" s="21" t="s">
        <v>67</v>
      </c>
      <c r="B21" s="22" t="s">
        <v>22</v>
      </c>
      <c r="C21" s="27" t="s">
        <v>12</v>
      </c>
      <c r="D21" s="22" t="s">
        <v>29</v>
      </c>
      <c r="E21" s="22" t="s">
        <v>62</v>
      </c>
      <c r="F21" s="22" t="s">
        <v>44</v>
      </c>
      <c r="G21" s="22" t="s">
        <v>44</v>
      </c>
      <c r="H21" s="22" t="s">
        <v>66</v>
      </c>
      <c r="I21" s="22" t="s">
        <v>68</v>
      </c>
      <c r="J21" s="22" t="s">
        <v>0</v>
      </c>
      <c r="K21" s="22" t="s">
        <v>0</v>
      </c>
      <c r="L21" s="22" t="s">
        <v>0</v>
      </c>
      <c r="M21" s="23">
        <f>M22+M24+M26</f>
        <v>151037907.52000001</v>
      </c>
      <c r="N21" s="23">
        <f t="shared" ref="N21:O21" si="4">N24+N26</f>
        <v>3007250</v>
      </c>
      <c r="O21" s="62">
        <f t="shared" si="4"/>
        <v>3007250</v>
      </c>
      <c r="P21" s="69">
        <f t="shared" si="2"/>
        <v>1.9910564502502715E-2</v>
      </c>
    </row>
    <row r="22" spans="1:18" s="19" customFormat="1" ht="46.8" x14ac:dyDescent="0.25">
      <c r="A22" s="21" t="s">
        <v>345</v>
      </c>
      <c r="B22" s="22" t="s">
        <v>22</v>
      </c>
      <c r="C22" s="22" t="s">
        <v>12</v>
      </c>
      <c r="D22" s="22" t="s">
        <v>29</v>
      </c>
      <c r="E22" s="22" t="s">
        <v>62</v>
      </c>
      <c r="F22" s="22" t="s">
        <v>44</v>
      </c>
      <c r="G22" s="22" t="s">
        <v>44</v>
      </c>
      <c r="H22" s="22" t="s">
        <v>66</v>
      </c>
      <c r="I22" s="22" t="s">
        <v>68</v>
      </c>
      <c r="J22" s="22"/>
      <c r="K22" s="22"/>
      <c r="L22" s="22"/>
      <c r="M22" s="23">
        <f>M23</f>
        <v>3121800</v>
      </c>
      <c r="N22" s="23">
        <v>0</v>
      </c>
      <c r="O22" s="62">
        <v>0</v>
      </c>
      <c r="P22" s="69">
        <f t="shared" si="2"/>
        <v>0</v>
      </c>
      <c r="Q22" s="18"/>
      <c r="R22" s="18"/>
    </row>
    <row r="23" spans="1:18" s="19" customFormat="1" ht="26.4" x14ac:dyDescent="0.25">
      <c r="A23" s="24" t="s">
        <v>346</v>
      </c>
      <c r="B23" s="25" t="s">
        <v>22</v>
      </c>
      <c r="C23" s="25" t="s">
        <v>12</v>
      </c>
      <c r="D23" s="25" t="s">
        <v>29</v>
      </c>
      <c r="E23" s="25" t="s">
        <v>62</v>
      </c>
      <c r="F23" s="25" t="s">
        <v>44</v>
      </c>
      <c r="G23" s="25" t="s">
        <v>44</v>
      </c>
      <c r="H23" s="25" t="s">
        <v>66</v>
      </c>
      <c r="I23" s="25" t="s">
        <v>68</v>
      </c>
      <c r="J23" s="11" t="s">
        <v>179</v>
      </c>
      <c r="K23" s="11" t="s">
        <v>342</v>
      </c>
      <c r="L23" s="11" t="s">
        <v>79</v>
      </c>
      <c r="M23" s="26">
        <v>3121800</v>
      </c>
      <c r="N23" s="26">
        <v>0</v>
      </c>
      <c r="O23" s="63">
        <v>0</v>
      </c>
      <c r="P23" s="79">
        <f t="shared" si="2"/>
        <v>0</v>
      </c>
      <c r="Q23" s="18"/>
      <c r="R23" s="18"/>
    </row>
    <row r="24" spans="1:18" s="6" customFormat="1" ht="46.8" x14ac:dyDescent="0.25">
      <c r="A24" s="38" t="s">
        <v>234</v>
      </c>
      <c r="B24" s="27" t="s">
        <v>22</v>
      </c>
      <c r="C24" s="27" t="s">
        <v>12</v>
      </c>
      <c r="D24" s="27" t="s">
        <v>29</v>
      </c>
      <c r="E24" s="27" t="s">
        <v>62</v>
      </c>
      <c r="F24" s="27" t="s">
        <v>44</v>
      </c>
      <c r="G24" s="27" t="s">
        <v>44</v>
      </c>
      <c r="H24" s="27" t="s">
        <v>66</v>
      </c>
      <c r="I24" s="27" t="s">
        <v>68</v>
      </c>
      <c r="J24" s="7"/>
      <c r="K24" s="7"/>
      <c r="L24" s="7"/>
      <c r="M24" s="14">
        <f>M25</f>
        <v>3007250</v>
      </c>
      <c r="N24" s="14">
        <f t="shared" ref="N24:O24" si="5">N25</f>
        <v>3007250</v>
      </c>
      <c r="O24" s="72">
        <f t="shared" si="5"/>
        <v>3007250</v>
      </c>
      <c r="P24" s="69">
        <f t="shared" si="2"/>
        <v>1</v>
      </c>
      <c r="Q24" s="10"/>
      <c r="R24" s="10"/>
    </row>
    <row r="25" spans="1:18" s="30" customFormat="1" ht="31.2" x14ac:dyDescent="0.25">
      <c r="A25" s="33" t="s">
        <v>235</v>
      </c>
      <c r="B25" s="25" t="s">
        <v>22</v>
      </c>
      <c r="C25" s="5" t="s">
        <v>12</v>
      </c>
      <c r="D25" s="25" t="s">
        <v>29</v>
      </c>
      <c r="E25" s="25" t="s">
        <v>62</v>
      </c>
      <c r="F25" s="25" t="s">
        <v>44</v>
      </c>
      <c r="G25" s="25" t="s">
        <v>44</v>
      </c>
      <c r="H25" s="25" t="s">
        <v>66</v>
      </c>
      <c r="I25" s="25" t="s">
        <v>68</v>
      </c>
      <c r="J25" s="11" t="s">
        <v>179</v>
      </c>
      <c r="K25" s="11" t="s">
        <v>353</v>
      </c>
      <c r="L25" s="11">
        <v>2025</v>
      </c>
      <c r="M25" s="26">
        <v>3007250</v>
      </c>
      <c r="N25" s="26">
        <v>3007250</v>
      </c>
      <c r="O25" s="63">
        <v>3007250</v>
      </c>
      <c r="P25" s="69">
        <f t="shared" si="2"/>
        <v>1</v>
      </c>
      <c r="Q25" s="29"/>
      <c r="R25" s="29"/>
    </row>
    <row r="26" spans="1:18" ht="30.75" customHeight="1" x14ac:dyDescent="0.25">
      <c r="A26" s="24" t="s">
        <v>158</v>
      </c>
      <c r="B26" s="25" t="s">
        <v>22</v>
      </c>
      <c r="C26" s="5" t="s">
        <v>12</v>
      </c>
      <c r="D26" s="25" t="s">
        <v>29</v>
      </c>
      <c r="E26" s="25" t="s">
        <v>62</v>
      </c>
      <c r="F26" s="25" t="s">
        <v>44</v>
      </c>
      <c r="G26" s="25" t="s">
        <v>44</v>
      </c>
      <c r="H26" s="25" t="s">
        <v>66</v>
      </c>
      <c r="I26" s="25" t="s">
        <v>68</v>
      </c>
      <c r="J26" s="11" t="s">
        <v>0</v>
      </c>
      <c r="K26" s="11" t="s">
        <v>0</v>
      </c>
      <c r="L26" s="11" t="s">
        <v>0</v>
      </c>
      <c r="M26" s="26">
        <v>144908857.52000001</v>
      </c>
      <c r="N26" s="26">
        <v>0</v>
      </c>
      <c r="O26" s="63">
        <v>0</v>
      </c>
      <c r="P26" s="69">
        <f t="shared" si="2"/>
        <v>0</v>
      </c>
    </row>
    <row r="27" spans="1:18" ht="62.4" x14ac:dyDescent="0.25">
      <c r="A27" s="21" t="s">
        <v>69</v>
      </c>
      <c r="B27" s="22" t="s">
        <v>22</v>
      </c>
      <c r="C27" s="27" t="s">
        <v>12</v>
      </c>
      <c r="D27" s="22" t="s">
        <v>29</v>
      </c>
      <c r="E27" s="22" t="s">
        <v>62</v>
      </c>
      <c r="F27" s="22" t="s">
        <v>44</v>
      </c>
      <c r="G27" s="22" t="s">
        <v>44</v>
      </c>
      <c r="H27" s="22" t="s">
        <v>66</v>
      </c>
      <c r="I27" s="22" t="s">
        <v>70</v>
      </c>
      <c r="J27" s="22" t="s">
        <v>0</v>
      </c>
      <c r="K27" s="22" t="s">
        <v>0</v>
      </c>
      <c r="L27" s="22" t="s">
        <v>0</v>
      </c>
      <c r="M27" s="23">
        <f>M28+M30+M33</f>
        <v>158157900</v>
      </c>
      <c r="N27" s="23">
        <f t="shared" ref="N27:O27" si="6">N33</f>
        <v>0</v>
      </c>
      <c r="O27" s="62">
        <f t="shared" si="6"/>
        <v>0</v>
      </c>
      <c r="P27" s="69">
        <f t="shared" si="2"/>
        <v>0</v>
      </c>
    </row>
    <row r="28" spans="1:18" s="19" customFormat="1" ht="46.8" x14ac:dyDescent="0.25">
      <c r="A28" s="21" t="s">
        <v>347</v>
      </c>
      <c r="B28" s="22" t="s">
        <v>22</v>
      </c>
      <c r="C28" s="22" t="s">
        <v>12</v>
      </c>
      <c r="D28" s="22" t="s">
        <v>29</v>
      </c>
      <c r="E28" s="22" t="s">
        <v>62</v>
      </c>
      <c r="F28" s="22" t="s">
        <v>44</v>
      </c>
      <c r="G28" s="22" t="s">
        <v>44</v>
      </c>
      <c r="H28" s="22" t="s">
        <v>66</v>
      </c>
      <c r="I28" s="22" t="s">
        <v>70</v>
      </c>
      <c r="J28" s="22"/>
      <c r="K28" s="22"/>
      <c r="L28" s="22"/>
      <c r="M28" s="23">
        <f>M29</f>
        <v>3121800</v>
      </c>
      <c r="N28" s="23">
        <v>0</v>
      </c>
      <c r="O28" s="62">
        <v>0</v>
      </c>
      <c r="P28" s="69">
        <f t="shared" si="2"/>
        <v>0</v>
      </c>
      <c r="Q28" s="18"/>
      <c r="R28" s="18"/>
    </row>
    <row r="29" spans="1:18" s="19" customFormat="1" ht="33" customHeight="1" x14ac:dyDescent="0.25">
      <c r="A29" s="24" t="s">
        <v>346</v>
      </c>
      <c r="B29" s="25" t="s">
        <v>22</v>
      </c>
      <c r="C29" s="25" t="s">
        <v>12</v>
      </c>
      <c r="D29" s="25" t="s">
        <v>29</v>
      </c>
      <c r="E29" s="25" t="s">
        <v>62</v>
      </c>
      <c r="F29" s="25" t="s">
        <v>44</v>
      </c>
      <c r="G29" s="25" t="s">
        <v>44</v>
      </c>
      <c r="H29" s="25" t="s">
        <v>66</v>
      </c>
      <c r="I29" s="25" t="s">
        <v>70</v>
      </c>
      <c r="J29" s="11" t="s">
        <v>179</v>
      </c>
      <c r="K29" s="11" t="s">
        <v>342</v>
      </c>
      <c r="L29" s="11">
        <v>2025</v>
      </c>
      <c r="M29" s="26">
        <v>3121800</v>
      </c>
      <c r="N29" s="26">
        <v>0</v>
      </c>
      <c r="O29" s="63">
        <v>0</v>
      </c>
      <c r="P29" s="69">
        <f t="shared" si="2"/>
        <v>0</v>
      </c>
      <c r="Q29" s="18"/>
      <c r="R29" s="18"/>
    </row>
    <row r="30" spans="1:18" s="19" customFormat="1" ht="49.2" customHeight="1" x14ac:dyDescent="0.25">
      <c r="A30" s="21" t="s">
        <v>348</v>
      </c>
      <c r="B30" s="22" t="s">
        <v>22</v>
      </c>
      <c r="C30" s="22" t="s">
        <v>12</v>
      </c>
      <c r="D30" s="22" t="s">
        <v>29</v>
      </c>
      <c r="E30" s="22" t="s">
        <v>62</v>
      </c>
      <c r="F30" s="22" t="s">
        <v>44</v>
      </c>
      <c r="G30" s="22" t="s">
        <v>44</v>
      </c>
      <c r="H30" s="22" t="s">
        <v>66</v>
      </c>
      <c r="I30" s="22" t="s">
        <v>70</v>
      </c>
      <c r="J30" s="11"/>
      <c r="K30" s="11"/>
      <c r="L30" s="11"/>
      <c r="M30" s="23">
        <f>M31+M32</f>
        <v>6114600</v>
      </c>
      <c r="N30" s="23">
        <v>0</v>
      </c>
      <c r="O30" s="62">
        <v>0</v>
      </c>
      <c r="P30" s="69">
        <f t="shared" si="2"/>
        <v>0</v>
      </c>
      <c r="Q30" s="18"/>
      <c r="R30" s="18"/>
    </row>
    <row r="31" spans="1:18" s="19" customFormat="1" ht="26.4" x14ac:dyDescent="0.25">
      <c r="A31" s="24" t="s">
        <v>346</v>
      </c>
      <c r="B31" s="25" t="s">
        <v>22</v>
      </c>
      <c r="C31" s="25" t="s">
        <v>12</v>
      </c>
      <c r="D31" s="25" t="s">
        <v>29</v>
      </c>
      <c r="E31" s="25" t="s">
        <v>62</v>
      </c>
      <c r="F31" s="25" t="s">
        <v>44</v>
      </c>
      <c r="G31" s="25" t="s">
        <v>44</v>
      </c>
      <c r="H31" s="25" t="s">
        <v>66</v>
      </c>
      <c r="I31" s="25" t="s">
        <v>70</v>
      </c>
      <c r="J31" s="11" t="s">
        <v>179</v>
      </c>
      <c r="K31" s="47" t="s">
        <v>349</v>
      </c>
      <c r="L31" s="11">
        <v>2025</v>
      </c>
      <c r="M31" s="26">
        <v>2992800</v>
      </c>
      <c r="N31" s="26">
        <v>0</v>
      </c>
      <c r="O31" s="63">
        <v>0</v>
      </c>
      <c r="P31" s="69">
        <f t="shared" si="2"/>
        <v>0</v>
      </c>
      <c r="Q31" s="18"/>
      <c r="R31" s="18"/>
    </row>
    <row r="32" spans="1:18" s="19" customFormat="1" ht="26.4" x14ac:dyDescent="0.25">
      <c r="A32" s="24" t="s">
        <v>346</v>
      </c>
      <c r="B32" s="25" t="s">
        <v>22</v>
      </c>
      <c r="C32" s="25" t="s">
        <v>12</v>
      </c>
      <c r="D32" s="25" t="s">
        <v>29</v>
      </c>
      <c r="E32" s="25" t="s">
        <v>62</v>
      </c>
      <c r="F32" s="25" t="s">
        <v>44</v>
      </c>
      <c r="G32" s="25" t="s">
        <v>44</v>
      </c>
      <c r="H32" s="25" t="s">
        <v>66</v>
      </c>
      <c r="I32" s="25" t="s">
        <v>70</v>
      </c>
      <c r="J32" s="11" t="s">
        <v>179</v>
      </c>
      <c r="K32" s="11" t="s">
        <v>342</v>
      </c>
      <c r="L32" s="11">
        <v>2025</v>
      </c>
      <c r="M32" s="26">
        <v>3121800</v>
      </c>
      <c r="N32" s="26">
        <v>0</v>
      </c>
      <c r="O32" s="63">
        <v>0</v>
      </c>
      <c r="P32" s="69">
        <f t="shared" si="2"/>
        <v>0</v>
      </c>
      <c r="Q32" s="18"/>
      <c r="R32" s="18"/>
    </row>
    <row r="33" spans="1:18" ht="30.75" customHeight="1" x14ac:dyDescent="0.25">
      <c r="A33" s="24" t="s">
        <v>158</v>
      </c>
      <c r="B33" s="25" t="s">
        <v>22</v>
      </c>
      <c r="C33" s="5" t="s">
        <v>12</v>
      </c>
      <c r="D33" s="25" t="s">
        <v>29</v>
      </c>
      <c r="E33" s="25" t="s">
        <v>62</v>
      </c>
      <c r="F33" s="25" t="s">
        <v>44</v>
      </c>
      <c r="G33" s="25" t="s">
        <v>44</v>
      </c>
      <c r="H33" s="25" t="s">
        <v>66</v>
      </c>
      <c r="I33" s="25" t="s">
        <v>70</v>
      </c>
      <c r="J33" s="11" t="s">
        <v>0</v>
      </c>
      <c r="K33" s="11" t="s">
        <v>0</v>
      </c>
      <c r="L33" s="11" t="s">
        <v>0</v>
      </c>
      <c r="M33" s="26">
        <v>148921500</v>
      </c>
      <c r="N33" s="26">
        <v>0</v>
      </c>
      <c r="O33" s="63">
        <v>0</v>
      </c>
      <c r="P33" s="69">
        <f t="shared" si="2"/>
        <v>0</v>
      </c>
    </row>
    <row r="34" spans="1:18" ht="31.2" x14ac:dyDescent="0.25">
      <c r="A34" s="21" t="s">
        <v>93</v>
      </c>
      <c r="B34" s="22" t="s">
        <v>94</v>
      </c>
      <c r="C34" s="22" t="s">
        <v>0</v>
      </c>
      <c r="D34" s="22" t="s">
        <v>0</v>
      </c>
      <c r="E34" s="22" t="s">
        <v>0</v>
      </c>
      <c r="F34" s="22" t="s">
        <v>0</v>
      </c>
      <c r="G34" s="22" t="s">
        <v>0</v>
      </c>
      <c r="H34" s="28" t="s">
        <v>0</v>
      </c>
      <c r="I34" s="28" t="s">
        <v>0</v>
      </c>
      <c r="J34" s="28" t="s">
        <v>0</v>
      </c>
      <c r="K34" s="28" t="s">
        <v>0</v>
      </c>
      <c r="L34" s="28" t="s">
        <v>0</v>
      </c>
      <c r="M34" s="23">
        <f>M35</f>
        <v>17933644.800000001</v>
      </c>
      <c r="N34" s="23">
        <f t="shared" ref="N34:O38" si="7">N35</f>
        <v>8884313.6999999993</v>
      </c>
      <c r="O34" s="62">
        <f t="shared" si="7"/>
        <v>8884313.6999999993</v>
      </c>
      <c r="P34" s="69">
        <f t="shared" si="2"/>
        <v>0.49539922302910777</v>
      </c>
    </row>
    <row r="35" spans="1:18" ht="46.8" x14ac:dyDescent="0.25">
      <c r="A35" s="21" t="s">
        <v>95</v>
      </c>
      <c r="B35" s="22" t="s">
        <v>94</v>
      </c>
      <c r="C35" s="27" t="s">
        <v>12</v>
      </c>
      <c r="D35" s="22" t="s">
        <v>52</v>
      </c>
      <c r="E35" s="22" t="s">
        <v>0</v>
      </c>
      <c r="F35" s="22" t="s">
        <v>0</v>
      </c>
      <c r="G35" s="22" t="s">
        <v>0</v>
      </c>
      <c r="H35" s="28" t="s">
        <v>0</v>
      </c>
      <c r="I35" s="28" t="s">
        <v>0</v>
      </c>
      <c r="J35" s="28" t="s">
        <v>0</v>
      </c>
      <c r="K35" s="28" t="s">
        <v>0</v>
      </c>
      <c r="L35" s="28" t="s">
        <v>0</v>
      </c>
      <c r="M35" s="23">
        <f>M36</f>
        <v>17933644.800000001</v>
      </c>
      <c r="N35" s="23">
        <f t="shared" si="7"/>
        <v>8884313.6999999993</v>
      </c>
      <c r="O35" s="62">
        <f t="shared" si="7"/>
        <v>8884313.6999999993</v>
      </c>
      <c r="P35" s="69">
        <f t="shared" si="2"/>
        <v>0.49539922302910777</v>
      </c>
    </row>
    <row r="36" spans="1:18" ht="31.2" x14ac:dyDescent="0.25">
      <c r="A36" s="38" t="s">
        <v>196</v>
      </c>
      <c r="B36" s="22" t="s">
        <v>94</v>
      </c>
      <c r="C36" s="27" t="s">
        <v>12</v>
      </c>
      <c r="D36" s="22" t="s">
        <v>52</v>
      </c>
      <c r="E36" s="22" t="s">
        <v>96</v>
      </c>
      <c r="F36" s="22" t="s">
        <v>0</v>
      </c>
      <c r="G36" s="22" t="s">
        <v>0</v>
      </c>
      <c r="H36" s="28" t="s">
        <v>0</v>
      </c>
      <c r="I36" s="28" t="s">
        <v>0</v>
      </c>
      <c r="J36" s="28" t="s">
        <v>0</v>
      </c>
      <c r="K36" s="28" t="s">
        <v>0</v>
      </c>
      <c r="L36" s="28" t="s">
        <v>0</v>
      </c>
      <c r="M36" s="23">
        <f>M37</f>
        <v>17933644.800000001</v>
      </c>
      <c r="N36" s="23">
        <f t="shared" si="7"/>
        <v>8884313.6999999993</v>
      </c>
      <c r="O36" s="62">
        <f t="shared" si="7"/>
        <v>8884313.6999999993</v>
      </c>
      <c r="P36" s="69">
        <f t="shared" si="2"/>
        <v>0.49539922302910777</v>
      </c>
    </row>
    <row r="37" spans="1:18" ht="15.6" x14ac:dyDescent="0.25">
      <c r="A37" s="31" t="s">
        <v>97</v>
      </c>
      <c r="B37" s="22" t="s">
        <v>94</v>
      </c>
      <c r="C37" s="27" t="s">
        <v>12</v>
      </c>
      <c r="D37" s="22" t="s">
        <v>52</v>
      </c>
      <c r="E37" s="22" t="s">
        <v>96</v>
      </c>
      <c r="F37" s="22" t="s">
        <v>20</v>
      </c>
      <c r="G37" s="22" t="s">
        <v>0</v>
      </c>
      <c r="H37" s="22" t="s">
        <v>0</v>
      </c>
      <c r="I37" s="22" t="s">
        <v>0</v>
      </c>
      <c r="J37" s="22" t="s">
        <v>0</v>
      </c>
      <c r="K37" s="22" t="s">
        <v>0</v>
      </c>
      <c r="L37" s="22" t="s">
        <v>0</v>
      </c>
      <c r="M37" s="23">
        <f>M38</f>
        <v>17933644.800000001</v>
      </c>
      <c r="N37" s="23">
        <f t="shared" si="7"/>
        <v>8884313.6999999993</v>
      </c>
      <c r="O37" s="62">
        <f t="shared" si="7"/>
        <v>8884313.6999999993</v>
      </c>
      <c r="P37" s="69">
        <f t="shared" si="2"/>
        <v>0.49539922302910777</v>
      </c>
    </row>
    <row r="38" spans="1:18" ht="15.6" x14ac:dyDescent="0.25">
      <c r="A38" s="31" t="s">
        <v>98</v>
      </c>
      <c r="B38" s="22" t="s">
        <v>94</v>
      </c>
      <c r="C38" s="27" t="s">
        <v>12</v>
      </c>
      <c r="D38" s="22" t="s">
        <v>52</v>
      </c>
      <c r="E38" s="22" t="s">
        <v>96</v>
      </c>
      <c r="F38" s="22" t="s">
        <v>20</v>
      </c>
      <c r="G38" s="22" t="s">
        <v>29</v>
      </c>
      <c r="H38" s="22" t="s">
        <v>0</v>
      </c>
      <c r="I38" s="22" t="s">
        <v>0</v>
      </c>
      <c r="J38" s="22" t="s">
        <v>0</v>
      </c>
      <c r="K38" s="22" t="s">
        <v>0</v>
      </c>
      <c r="L38" s="22" t="s">
        <v>0</v>
      </c>
      <c r="M38" s="23">
        <f>M39</f>
        <v>17933644.800000001</v>
      </c>
      <c r="N38" s="23">
        <f t="shared" si="7"/>
        <v>8884313.6999999993</v>
      </c>
      <c r="O38" s="62">
        <f t="shared" si="7"/>
        <v>8884313.6999999993</v>
      </c>
      <c r="P38" s="69">
        <f t="shared" si="2"/>
        <v>0.49539922302910777</v>
      </c>
    </row>
    <row r="39" spans="1:18" ht="73.5" customHeight="1" x14ac:dyDescent="0.25">
      <c r="A39" s="21" t="s">
        <v>99</v>
      </c>
      <c r="B39" s="22" t="s">
        <v>94</v>
      </c>
      <c r="C39" s="27" t="s">
        <v>12</v>
      </c>
      <c r="D39" s="22" t="s">
        <v>52</v>
      </c>
      <c r="E39" s="22" t="s">
        <v>96</v>
      </c>
      <c r="F39" s="22" t="s">
        <v>20</v>
      </c>
      <c r="G39" s="22" t="s">
        <v>29</v>
      </c>
      <c r="H39" s="22" t="s">
        <v>100</v>
      </c>
      <c r="I39" s="28" t="s">
        <v>0</v>
      </c>
      <c r="J39" s="28" t="s">
        <v>0</v>
      </c>
      <c r="K39" s="28" t="s">
        <v>0</v>
      </c>
      <c r="L39" s="28" t="s">
        <v>0</v>
      </c>
      <c r="M39" s="23">
        <f>M40+M44</f>
        <v>17933644.800000001</v>
      </c>
      <c r="N39" s="23">
        <f t="shared" ref="N39:O39" si="8">N40+N44</f>
        <v>8884313.6999999993</v>
      </c>
      <c r="O39" s="62">
        <f t="shared" si="8"/>
        <v>8884313.6999999993</v>
      </c>
      <c r="P39" s="69">
        <f t="shared" si="2"/>
        <v>0.49539922302910777</v>
      </c>
    </row>
    <row r="40" spans="1:18" ht="92.25" customHeight="1" x14ac:dyDescent="0.25">
      <c r="A40" s="21" t="s">
        <v>67</v>
      </c>
      <c r="B40" s="22" t="s">
        <v>94</v>
      </c>
      <c r="C40" s="27" t="s">
        <v>12</v>
      </c>
      <c r="D40" s="22" t="s">
        <v>52</v>
      </c>
      <c r="E40" s="22" t="s">
        <v>96</v>
      </c>
      <c r="F40" s="22" t="s">
        <v>20</v>
      </c>
      <c r="G40" s="22" t="s">
        <v>29</v>
      </c>
      <c r="H40" s="22" t="s">
        <v>100</v>
      </c>
      <c r="I40" s="22" t="s">
        <v>68</v>
      </c>
      <c r="J40" s="22" t="s">
        <v>0</v>
      </c>
      <c r="K40" s="22" t="s">
        <v>0</v>
      </c>
      <c r="L40" s="22" t="s">
        <v>0</v>
      </c>
      <c r="M40" s="23">
        <f>M41</f>
        <v>2988940.8000000003</v>
      </c>
      <c r="N40" s="23">
        <f t="shared" ref="N40:O40" si="9">N41</f>
        <v>2906432.1</v>
      </c>
      <c r="O40" s="62">
        <f t="shared" si="9"/>
        <v>2906432.1</v>
      </c>
      <c r="P40" s="69">
        <f t="shared" si="2"/>
        <v>0.97239533817464696</v>
      </c>
    </row>
    <row r="41" spans="1:18" ht="87" customHeight="1" x14ac:dyDescent="0.25">
      <c r="A41" s="21" t="s">
        <v>176</v>
      </c>
      <c r="B41" s="22" t="s">
        <v>94</v>
      </c>
      <c r="C41" s="27" t="s">
        <v>12</v>
      </c>
      <c r="D41" s="22" t="s">
        <v>52</v>
      </c>
      <c r="E41" s="22" t="s">
        <v>96</v>
      </c>
      <c r="F41" s="22" t="s">
        <v>20</v>
      </c>
      <c r="G41" s="22" t="s">
        <v>29</v>
      </c>
      <c r="H41" s="22" t="s">
        <v>100</v>
      </c>
      <c r="I41" s="22" t="s">
        <v>68</v>
      </c>
      <c r="J41" s="22"/>
      <c r="K41" s="22"/>
      <c r="L41" s="22"/>
      <c r="M41" s="23">
        <f>M42+M43</f>
        <v>2988940.8000000003</v>
      </c>
      <c r="N41" s="23">
        <f t="shared" ref="N41:O41" si="10">N42+N43</f>
        <v>2906432.1</v>
      </c>
      <c r="O41" s="62">
        <f t="shared" si="10"/>
        <v>2906432.1</v>
      </c>
      <c r="P41" s="69">
        <f t="shared" si="2"/>
        <v>0.97239533817464696</v>
      </c>
    </row>
    <row r="42" spans="1:18" s="30" customFormat="1" ht="26.4" x14ac:dyDescent="0.25">
      <c r="A42" s="24" t="s">
        <v>177</v>
      </c>
      <c r="B42" s="25" t="s">
        <v>94</v>
      </c>
      <c r="C42" s="5" t="s">
        <v>12</v>
      </c>
      <c r="D42" s="25" t="s">
        <v>52</v>
      </c>
      <c r="E42" s="25" t="s">
        <v>96</v>
      </c>
      <c r="F42" s="25" t="s">
        <v>20</v>
      </c>
      <c r="G42" s="25" t="s">
        <v>29</v>
      </c>
      <c r="H42" s="25" t="s">
        <v>100</v>
      </c>
      <c r="I42" s="25" t="s">
        <v>68</v>
      </c>
      <c r="J42" s="47" t="s">
        <v>179</v>
      </c>
      <c r="K42" s="11" t="s">
        <v>342</v>
      </c>
      <c r="L42" s="11">
        <v>2025</v>
      </c>
      <c r="M42" s="26">
        <v>2906432.1</v>
      </c>
      <c r="N42" s="26">
        <v>2906432.1</v>
      </c>
      <c r="O42" s="63">
        <v>2906432.1</v>
      </c>
      <c r="P42" s="69">
        <f t="shared" si="2"/>
        <v>1</v>
      </c>
      <c r="Q42" s="29"/>
      <c r="R42" s="29"/>
    </row>
    <row r="43" spans="1:18" s="30" customFormat="1" ht="36.75" customHeight="1" x14ac:dyDescent="0.25">
      <c r="A43" s="24" t="s">
        <v>158</v>
      </c>
      <c r="B43" s="25" t="s">
        <v>94</v>
      </c>
      <c r="C43" s="5" t="s">
        <v>12</v>
      </c>
      <c r="D43" s="25" t="s">
        <v>52</v>
      </c>
      <c r="E43" s="25" t="s">
        <v>96</v>
      </c>
      <c r="F43" s="25" t="s">
        <v>20</v>
      </c>
      <c r="G43" s="25" t="s">
        <v>29</v>
      </c>
      <c r="H43" s="25" t="s">
        <v>100</v>
      </c>
      <c r="I43" s="25" t="s">
        <v>68</v>
      </c>
      <c r="J43" s="47"/>
      <c r="K43" s="11"/>
      <c r="L43" s="11"/>
      <c r="M43" s="26">
        <v>82508.7</v>
      </c>
      <c r="N43" s="26">
        <v>0</v>
      </c>
      <c r="O43" s="63">
        <v>0</v>
      </c>
      <c r="P43" s="69">
        <f t="shared" si="2"/>
        <v>0</v>
      </c>
      <c r="Q43" s="29"/>
      <c r="R43" s="29"/>
    </row>
    <row r="44" spans="1:18" s="30" customFormat="1" ht="94.5" customHeight="1" x14ac:dyDescent="0.25">
      <c r="A44" s="21" t="s">
        <v>69</v>
      </c>
      <c r="B44" s="22" t="s">
        <v>94</v>
      </c>
      <c r="C44" s="27" t="s">
        <v>12</v>
      </c>
      <c r="D44" s="22" t="s">
        <v>52</v>
      </c>
      <c r="E44" s="22" t="s">
        <v>96</v>
      </c>
      <c r="F44" s="22" t="s">
        <v>20</v>
      </c>
      <c r="G44" s="22" t="s">
        <v>29</v>
      </c>
      <c r="H44" s="22" t="s">
        <v>100</v>
      </c>
      <c r="I44" s="22" t="s">
        <v>70</v>
      </c>
      <c r="J44" s="22" t="s">
        <v>0</v>
      </c>
      <c r="K44" s="22" t="s">
        <v>0</v>
      </c>
      <c r="L44" s="22" t="s">
        <v>0</v>
      </c>
      <c r="M44" s="23">
        <f>M45+M50</f>
        <v>14944704</v>
      </c>
      <c r="N44" s="23">
        <f t="shared" ref="N44:O44" si="11">N45+N50</f>
        <v>5977881.5999999996</v>
      </c>
      <c r="O44" s="62">
        <f t="shared" si="11"/>
        <v>5977881.5999999996</v>
      </c>
      <c r="P44" s="69">
        <f t="shared" si="2"/>
        <v>0.39999999999999997</v>
      </c>
      <c r="Q44" s="29"/>
      <c r="R44" s="29"/>
    </row>
    <row r="45" spans="1:18" s="55" customFormat="1" ht="58.5" customHeight="1" x14ac:dyDescent="0.25">
      <c r="A45" s="38" t="s">
        <v>178</v>
      </c>
      <c r="B45" s="27" t="s">
        <v>94</v>
      </c>
      <c r="C45" s="27" t="s">
        <v>12</v>
      </c>
      <c r="D45" s="27" t="s">
        <v>52</v>
      </c>
      <c r="E45" s="27" t="s">
        <v>96</v>
      </c>
      <c r="F45" s="27" t="s">
        <v>20</v>
      </c>
      <c r="G45" s="27" t="s">
        <v>29</v>
      </c>
      <c r="H45" s="27" t="s">
        <v>100</v>
      </c>
      <c r="I45" s="27" t="s">
        <v>70</v>
      </c>
      <c r="J45" s="7" t="s">
        <v>0</v>
      </c>
      <c r="K45" s="7" t="s">
        <v>0</v>
      </c>
      <c r="L45" s="7" t="s">
        <v>0</v>
      </c>
      <c r="M45" s="14">
        <f>M46+M47+M48+M49</f>
        <v>11955763.199999999</v>
      </c>
      <c r="N45" s="14">
        <f t="shared" ref="N45:O45" si="12">N46+N47+N48+N49</f>
        <v>2988940.8</v>
      </c>
      <c r="O45" s="72">
        <f t="shared" si="12"/>
        <v>2988940.8</v>
      </c>
      <c r="P45" s="69">
        <f t="shared" si="2"/>
        <v>0.25</v>
      </c>
      <c r="Q45" s="54"/>
      <c r="R45" s="54"/>
    </row>
    <row r="46" spans="1:18" s="30" customFormat="1" ht="26.4" x14ac:dyDescent="0.25">
      <c r="A46" s="33" t="s">
        <v>177</v>
      </c>
      <c r="B46" s="25" t="s">
        <v>94</v>
      </c>
      <c r="C46" s="5" t="s">
        <v>12</v>
      </c>
      <c r="D46" s="25" t="s">
        <v>52</v>
      </c>
      <c r="E46" s="25" t="s">
        <v>96</v>
      </c>
      <c r="F46" s="25" t="s">
        <v>20</v>
      </c>
      <c r="G46" s="25" t="s">
        <v>29</v>
      </c>
      <c r="H46" s="25" t="s">
        <v>100</v>
      </c>
      <c r="I46" s="25" t="s">
        <v>70</v>
      </c>
      <c r="J46" s="47" t="s">
        <v>179</v>
      </c>
      <c r="K46" s="11" t="s">
        <v>334</v>
      </c>
      <c r="L46" s="11">
        <v>2025</v>
      </c>
      <c r="M46" s="26">
        <v>2988940.8</v>
      </c>
      <c r="N46" s="26">
        <v>2988940.8</v>
      </c>
      <c r="O46" s="63">
        <v>2988940.8</v>
      </c>
      <c r="P46" s="69">
        <f t="shared" si="2"/>
        <v>1</v>
      </c>
      <c r="Q46" s="29"/>
      <c r="R46" s="29"/>
    </row>
    <row r="47" spans="1:18" s="30" customFormat="1" ht="26.4" x14ac:dyDescent="0.25">
      <c r="A47" s="33" t="s">
        <v>177</v>
      </c>
      <c r="B47" s="25" t="s">
        <v>94</v>
      </c>
      <c r="C47" s="5" t="s">
        <v>12</v>
      </c>
      <c r="D47" s="25" t="s">
        <v>52</v>
      </c>
      <c r="E47" s="25" t="s">
        <v>96</v>
      </c>
      <c r="F47" s="25" t="s">
        <v>20</v>
      </c>
      <c r="G47" s="25" t="s">
        <v>29</v>
      </c>
      <c r="H47" s="25" t="s">
        <v>100</v>
      </c>
      <c r="I47" s="25" t="s">
        <v>70</v>
      </c>
      <c r="J47" s="47" t="s">
        <v>179</v>
      </c>
      <c r="K47" s="11" t="s">
        <v>350</v>
      </c>
      <c r="L47" s="11">
        <v>2025</v>
      </c>
      <c r="M47" s="26">
        <v>2988940.8</v>
      </c>
      <c r="N47" s="26">
        <v>0</v>
      </c>
      <c r="O47" s="63">
        <v>0</v>
      </c>
      <c r="P47" s="69">
        <f t="shared" si="2"/>
        <v>0</v>
      </c>
      <c r="Q47" s="29"/>
      <c r="R47" s="29"/>
    </row>
    <row r="48" spans="1:18" s="30" customFormat="1" ht="26.4" x14ac:dyDescent="0.25">
      <c r="A48" s="33" t="s">
        <v>177</v>
      </c>
      <c r="B48" s="25" t="s">
        <v>94</v>
      </c>
      <c r="C48" s="5" t="s">
        <v>12</v>
      </c>
      <c r="D48" s="25" t="s">
        <v>52</v>
      </c>
      <c r="E48" s="25" t="s">
        <v>96</v>
      </c>
      <c r="F48" s="25" t="s">
        <v>20</v>
      </c>
      <c r="G48" s="25" t="s">
        <v>29</v>
      </c>
      <c r="H48" s="25" t="s">
        <v>100</v>
      </c>
      <c r="I48" s="25" t="s">
        <v>70</v>
      </c>
      <c r="J48" s="47" t="s">
        <v>179</v>
      </c>
      <c r="K48" s="11">
        <v>38.4</v>
      </c>
      <c r="L48" s="11">
        <v>2025</v>
      </c>
      <c r="M48" s="26">
        <v>2988940.8</v>
      </c>
      <c r="N48" s="26">
        <v>0</v>
      </c>
      <c r="O48" s="63">
        <v>0</v>
      </c>
      <c r="P48" s="69">
        <f t="shared" si="2"/>
        <v>0</v>
      </c>
      <c r="Q48" s="29"/>
      <c r="R48" s="29"/>
    </row>
    <row r="49" spans="1:18" s="30" customFormat="1" ht="26.4" x14ac:dyDescent="0.25">
      <c r="A49" s="33" t="s">
        <v>177</v>
      </c>
      <c r="B49" s="25" t="s">
        <v>94</v>
      </c>
      <c r="C49" s="5" t="s">
        <v>12</v>
      </c>
      <c r="D49" s="25" t="s">
        <v>52</v>
      </c>
      <c r="E49" s="25" t="s">
        <v>96</v>
      </c>
      <c r="F49" s="25" t="s">
        <v>20</v>
      </c>
      <c r="G49" s="25" t="s">
        <v>29</v>
      </c>
      <c r="H49" s="25" t="s">
        <v>100</v>
      </c>
      <c r="I49" s="25" t="s">
        <v>70</v>
      </c>
      <c r="J49" s="47" t="s">
        <v>179</v>
      </c>
      <c r="K49" s="11">
        <v>38.4</v>
      </c>
      <c r="L49" s="11">
        <v>2025</v>
      </c>
      <c r="M49" s="26">
        <v>2988940.8</v>
      </c>
      <c r="N49" s="26">
        <v>0</v>
      </c>
      <c r="O49" s="63">
        <v>0</v>
      </c>
      <c r="P49" s="69">
        <f t="shared" si="2"/>
        <v>0</v>
      </c>
      <c r="Q49" s="29"/>
      <c r="R49" s="29"/>
    </row>
    <row r="50" spans="1:18" s="55" customFormat="1" ht="64.5" customHeight="1" x14ac:dyDescent="0.25">
      <c r="A50" s="38" t="s">
        <v>180</v>
      </c>
      <c r="B50" s="27" t="s">
        <v>94</v>
      </c>
      <c r="C50" s="27" t="s">
        <v>12</v>
      </c>
      <c r="D50" s="27" t="s">
        <v>52</v>
      </c>
      <c r="E50" s="27" t="s">
        <v>96</v>
      </c>
      <c r="F50" s="27" t="s">
        <v>20</v>
      </c>
      <c r="G50" s="27" t="s">
        <v>29</v>
      </c>
      <c r="H50" s="27" t="s">
        <v>100</v>
      </c>
      <c r="I50" s="27" t="s">
        <v>70</v>
      </c>
      <c r="J50" s="7" t="s">
        <v>0</v>
      </c>
      <c r="K50" s="7" t="s">
        <v>0</v>
      </c>
      <c r="L50" s="7" t="s">
        <v>0</v>
      </c>
      <c r="M50" s="14">
        <f>M51</f>
        <v>2988940.8</v>
      </c>
      <c r="N50" s="14">
        <f t="shared" ref="N50:O50" si="13">N51</f>
        <v>2988940.8</v>
      </c>
      <c r="O50" s="72">
        <f t="shared" si="13"/>
        <v>2988940.8</v>
      </c>
      <c r="P50" s="69">
        <f t="shared" si="2"/>
        <v>1</v>
      </c>
      <c r="Q50" s="54"/>
      <c r="R50" s="54"/>
    </row>
    <row r="51" spans="1:18" s="30" customFormat="1" ht="26.4" x14ac:dyDescent="0.25">
      <c r="A51" s="33" t="s">
        <v>177</v>
      </c>
      <c r="B51" s="25" t="s">
        <v>94</v>
      </c>
      <c r="C51" s="5" t="s">
        <v>12</v>
      </c>
      <c r="D51" s="25" t="s">
        <v>52</v>
      </c>
      <c r="E51" s="25" t="s">
        <v>96</v>
      </c>
      <c r="F51" s="25" t="s">
        <v>20</v>
      </c>
      <c r="G51" s="25" t="s">
        <v>29</v>
      </c>
      <c r="H51" s="25" t="s">
        <v>100</v>
      </c>
      <c r="I51" s="25" t="s">
        <v>70</v>
      </c>
      <c r="J51" s="47" t="s">
        <v>179</v>
      </c>
      <c r="K51" s="11" t="s">
        <v>335</v>
      </c>
      <c r="L51" s="11">
        <v>2025</v>
      </c>
      <c r="M51" s="26">
        <v>2988940.8</v>
      </c>
      <c r="N51" s="26">
        <v>2988940.8</v>
      </c>
      <c r="O51" s="63">
        <v>2988940.8</v>
      </c>
      <c r="P51" s="69">
        <f t="shared" si="2"/>
        <v>1</v>
      </c>
      <c r="Q51" s="29"/>
      <c r="R51" s="29"/>
    </row>
    <row r="52" spans="1:18" ht="18" x14ac:dyDescent="0.3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1:18" ht="18" x14ac:dyDescent="0.3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1:18" ht="18" x14ac:dyDescent="0.3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18" ht="37.5" customHeight="1" x14ac:dyDescent="0.35">
      <c r="A55" s="80" t="s">
        <v>369</v>
      </c>
      <c r="B55" s="80"/>
      <c r="C55" s="80"/>
      <c r="D55" s="80"/>
      <c r="E55" s="73"/>
      <c r="F55" s="73"/>
      <c r="G55" s="73"/>
      <c r="H55" s="73"/>
      <c r="I55" s="73"/>
      <c r="J55" s="73"/>
      <c r="K55" s="73"/>
      <c r="L55" s="73"/>
      <c r="M55" s="81" t="s">
        <v>370</v>
      </c>
      <c r="N55" s="81"/>
      <c r="O55" s="81"/>
      <c r="P55" s="81"/>
    </row>
    <row r="56" spans="1:18" ht="12.75" customHeight="1" x14ac:dyDescent="0.25">
      <c r="P56" s="9"/>
    </row>
    <row r="57" spans="1:18" x14ac:dyDescent="0.25">
      <c r="P57" s="9"/>
    </row>
    <row r="58" spans="1:18" x14ac:dyDescent="0.25">
      <c r="P58" s="9"/>
    </row>
    <row r="59" spans="1:18" x14ac:dyDescent="0.25">
      <c r="P59" s="9"/>
    </row>
    <row r="60" spans="1:18" x14ac:dyDescent="0.25">
      <c r="P60" s="9"/>
    </row>
    <row r="61" spans="1:18" ht="18" x14ac:dyDescent="0.35">
      <c r="A61" s="74" t="s">
        <v>367</v>
      </c>
    </row>
    <row r="62" spans="1:18" ht="18" x14ac:dyDescent="0.35">
      <c r="A62" s="74" t="s">
        <v>366</v>
      </c>
    </row>
  </sheetData>
  <mergeCells count="5">
    <mergeCell ref="A3:P3"/>
    <mergeCell ref="N1:P1"/>
    <mergeCell ref="A2:P2"/>
    <mergeCell ref="A55:D55"/>
    <mergeCell ref="M55:P55"/>
  </mergeCells>
  <pageMargins left="0.39370080000000002" right="0.39370080000000002" top="0.55826770000000003" bottom="0.51259840000000001" header="0.3" footer="0.3"/>
  <pageSetup paperSize="9" scale="68" fitToHeight="0" orientation="landscape" r:id="rId1"/>
  <headerFooter differentFirst="1">
    <oddHeader>&amp;C&amp;P</oddHeader>
    <firstHeader>&amp;C&amp;P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R44"/>
  <sheetViews>
    <sheetView view="pageBreakPreview" topLeftCell="A22" zoomScale="80" zoomScaleNormal="100" zoomScaleSheetLayoutView="80" workbookViewId="0">
      <selection activeCell="R29" sqref="R29"/>
    </sheetView>
  </sheetViews>
  <sheetFormatPr defaultRowHeight="13.2" x14ac:dyDescent="0.25"/>
  <cols>
    <col min="1" max="1" width="49" style="30" customWidth="1"/>
    <col min="2" max="2" width="5.6640625" style="30" customWidth="1"/>
    <col min="3" max="3" width="8.44140625" style="30" customWidth="1"/>
    <col min="4" max="4" width="6.33203125" style="30" customWidth="1"/>
    <col min="5" max="5" width="7.77734375" style="30" bestFit="1" customWidth="1"/>
    <col min="6" max="7" width="5.33203125" style="30" customWidth="1"/>
    <col min="8" max="8" width="9.109375" style="30" customWidth="1"/>
    <col min="9" max="9" width="7.109375" style="30" customWidth="1"/>
    <col min="10" max="10" width="14.33203125" style="30" customWidth="1"/>
    <col min="11" max="11" width="12.109375" style="30" customWidth="1"/>
    <col min="12" max="12" width="9.33203125" style="30" customWidth="1"/>
    <col min="13" max="15" width="21.77734375" style="30" bestFit="1" customWidth="1"/>
    <col min="16" max="16" width="21.77734375" style="30" customWidth="1"/>
    <col min="17" max="18" width="21.77734375" style="9" customWidth="1"/>
  </cols>
  <sheetData>
    <row r="1" spans="1:18" ht="15.6" x14ac:dyDescent="0.25">
      <c r="A1" s="35" t="s">
        <v>0</v>
      </c>
      <c r="B1" s="35" t="s">
        <v>0</v>
      </c>
      <c r="C1" s="35" t="s">
        <v>0</v>
      </c>
      <c r="D1" s="35" t="s">
        <v>0</v>
      </c>
      <c r="E1" s="35" t="s">
        <v>0</v>
      </c>
      <c r="F1" s="35" t="s">
        <v>0</v>
      </c>
      <c r="G1" s="57" t="s">
        <v>0</v>
      </c>
      <c r="H1" s="57" t="s">
        <v>0</v>
      </c>
      <c r="I1" s="57" t="s">
        <v>0</v>
      </c>
      <c r="J1" s="36"/>
      <c r="K1" s="36"/>
      <c r="L1" s="36"/>
      <c r="M1" s="36"/>
      <c r="N1" s="85" t="s">
        <v>364</v>
      </c>
      <c r="O1" s="85"/>
      <c r="P1" s="85"/>
    </row>
    <row r="2" spans="1:18" ht="48.9" customHeight="1" x14ac:dyDescent="0.25">
      <c r="A2" s="82" t="s">
        <v>365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8" ht="17.399999999999999" customHeight="1" x14ac:dyDescent="0.25">
      <c r="A3" s="84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8" ht="42.6" customHeight="1" x14ac:dyDescent="0.25">
      <c r="A4" s="1" t="s">
        <v>146</v>
      </c>
      <c r="B4" s="1" t="s">
        <v>2</v>
      </c>
      <c r="C4" s="1" t="s">
        <v>144</v>
      </c>
      <c r="D4" s="1" t="s">
        <v>145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2" t="s">
        <v>8</v>
      </c>
      <c r="K4" s="2" t="s">
        <v>9</v>
      </c>
      <c r="L4" s="15" t="s">
        <v>10</v>
      </c>
      <c r="M4" s="1" t="s">
        <v>354</v>
      </c>
      <c r="N4" s="1" t="s">
        <v>355</v>
      </c>
      <c r="O4" s="1" t="s">
        <v>356</v>
      </c>
      <c r="P4" s="67" t="s">
        <v>368</v>
      </c>
    </row>
    <row r="5" spans="1:18" ht="14.4" customHeight="1" x14ac:dyDescent="0.25">
      <c r="A5" s="4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  <c r="J5" s="4">
        <v>10</v>
      </c>
      <c r="K5" s="4">
        <v>11</v>
      </c>
      <c r="L5" s="4">
        <v>12</v>
      </c>
      <c r="M5" s="3">
        <v>13</v>
      </c>
      <c r="N5" s="3">
        <v>14</v>
      </c>
      <c r="O5" s="3">
        <v>15</v>
      </c>
      <c r="P5" s="3">
        <v>16</v>
      </c>
    </row>
    <row r="6" spans="1:18" ht="15.6" x14ac:dyDescent="0.25">
      <c r="A6" s="21" t="s">
        <v>25</v>
      </c>
      <c r="B6" s="25" t="s">
        <v>0</v>
      </c>
      <c r="C6" s="25" t="s">
        <v>0</v>
      </c>
      <c r="D6" s="25" t="s">
        <v>0</v>
      </c>
      <c r="E6" s="25" t="s">
        <v>0</v>
      </c>
      <c r="F6" s="25" t="s">
        <v>0</v>
      </c>
      <c r="G6" s="25" t="s">
        <v>0</v>
      </c>
      <c r="H6" s="25" t="s">
        <v>0</v>
      </c>
      <c r="I6" s="25" t="s">
        <v>0</v>
      </c>
      <c r="J6" s="25" t="s">
        <v>0</v>
      </c>
      <c r="K6" s="25" t="s">
        <v>0</v>
      </c>
      <c r="L6" s="25" t="s">
        <v>0</v>
      </c>
      <c r="M6" s="23">
        <f t="shared" ref="M6:M12" si="0">M7</f>
        <v>32695303.039999999</v>
      </c>
      <c r="N6" s="23">
        <f t="shared" ref="N6:O12" si="1">N7</f>
        <v>27942490.06928432</v>
      </c>
      <c r="O6" s="62">
        <f t="shared" si="1"/>
        <v>27942490.06928432</v>
      </c>
      <c r="P6" s="69">
        <f>O6/M6</f>
        <v>0.85463315740181378</v>
      </c>
    </row>
    <row r="7" spans="1:18" ht="31.2" x14ac:dyDescent="0.25">
      <c r="A7" s="21" t="s">
        <v>93</v>
      </c>
      <c r="B7" s="22" t="s">
        <v>94</v>
      </c>
      <c r="C7" s="22" t="s">
        <v>0</v>
      </c>
      <c r="D7" s="22" t="s">
        <v>0</v>
      </c>
      <c r="E7" s="22" t="s">
        <v>0</v>
      </c>
      <c r="F7" s="22" t="s">
        <v>0</v>
      </c>
      <c r="G7" s="22" t="s">
        <v>0</v>
      </c>
      <c r="H7" s="28" t="s">
        <v>0</v>
      </c>
      <c r="I7" s="28" t="s">
        <v>0</v>
      </c>
      <c r="J7" s="28" t="s">
        <v>0</v>
      </c>
      <c r="K7" s="28" t="s">
        <v>0</v>
      </c>
      <c r="L7" s="28" t="s">
        <v>0</v>
      </c>
      <c r="M7" s="23">
        <f t="shared" si="0"/>
        <v>32695303.039999999</v>
      </c>
      <c r="N7" s="23">
        <f t="shared" si="1"/>
        <v>27942490.06928432</v>
      </c>
      <c r="O7" s="62">
        <f t="shared" si="1"/>
        <v>27942490.06928432</v>
      </c>
      <c r="P7" s="69">
        <f t="shared" ref="P7:P33" si="2">O7/M7</f>
        <v>0.85463315740181378</v>
      </c>
    </row>
    <row r="8" spans="1:18" ht="46.8" x14ac:dyDescent="0.25">
      <c r="A8" s="21" t="s">
        <v>95</v>
      </c>
      <c r="B8" s="22" t="s">
        <v>94</v>
      </c>
      <c r="C8" s="22" t="s">
        <v>12</v>
      </c>
      <c r="D8" s="22" t="s">
        <v>52</v>
      </c>
      <c r="E8" s="22" t="s">
        <v>0</v>
      </c>
      <c r="F8" s="22" t="s">
        <v>0</v>
      </c>
      <c r="G8" s="22" t="s">
        <v>0</v>
      </c>
      <c r="H8" s="28" t="s">
        <v>0</v>
      </c>
      <c r="I8" s="28" t="s">
        <v>0</v>
      </c>
      <c r="J8" s="28" t="s">
        <v>0</v>
      </c>
      <c r="K8" s="28" t="s">
        <v>0</v>
      </c>
      <c r="L8" s="28" t="s">
        <v>0</v>
      </c>
      <c r="M8" s="23">
        <f t="shared" si="0"/>
        <v>32695303.039999999</v>
      </c>
      <c r="N8" s="23">
        <f t="shared" si="1"/>
        <v>27942490.06928432</v>
      </c>
      <c r="O8" s="62">
        <f t="shared" si="1"/>
        <v>27942490.06928432</v>
      </c>
      <c r="P8" s="69">
        <f t="shared" si="2"/>
        <v>0.85463315740181378</v>
      </c>
    </row>
    <row r="9" spans="1:18" ht="31.2" x14ac:dyDescent="0.25">
      <c r="A9" s="38" t="s">
        <v>196</v>
      </c>
      <c r="B9" s="22" t="s">
        <v>94</v>
      </c>
      <c r="C9" s="22" t="s">
        <v>12</v>
      </c>
      <c r="D9" s="22" t="s">
        <v>52</v>
      </c>
      <c r="E9" s="22" t="s">
        <v>96</v>
      </c>
      <c r="F9" s="22" t="s">
        <v>0</v>
      </c>
      <c r="G9" s="22" t="s">
        <v>0</v>
      </c>
      <c r="H9" s="28" t="s">
        <v>0</v>
      </c>
      <c r="I9" s="28" t="s">
        <v>0</v>
      </c>
      <c r="J9" s="28" t="s">
        <v>0</v>
      </c>
      <c r="K9" s="28" t="s">
        <v>0</v>
      </c>
      <c r="L9" s="28" t="s">
        <v>0</v>
      </c>
      <c r="M9" s="23">
        <f t="shared" si="0"/>
        <v>32695303.039999999</v>
      </c>
      <c r="N9" s="23">
        <f t="shared" si="1"/>
        <v>27942490.06928432</v>
      </c>
      <c r="O9" s="62">
        <f t="shared" si="1"/>
        <v>27942490.06928432</v>
      </c>
      <c r="P9" s="69">
        <f t="shared" si="2"/>
        <v>0.85463315740181378</v>
      </c>
    </row>
    <row r="10" spans="1:18" ht="15.6" x14ac:dyDescent="0.25">
      <c r="A10" s="31" t="s">
        <v>97</v>
      </c>
      <c r="B10" s="22" t="s">
        <v>94</v>
      </c>
      <c r="C10" s="22" t="s">
        <v>12</v>
      </c>
      <c r="D10" s="22" t="s">
        <v>52</v>
      </c>
      <c r="E10" s="22" t="s">
        <v>96</v>
      </c>
      <c r="F10" s="22" t="s">
        <v>20</v>
      </c>
      <c r="G10" s="22" t="s">
        <v>0</v>
      </c>
      <c r="H10" s="22" t="s">
        <v>0</v>
      </c>
      <c r="I10" s="22" t="s">
        <v>0</v>
      </c>
      <c r="J10" s="22" t="s">
        <v>0</v>
      </c>
      <c r="K10" s="22" t="s">
        <v>0</v>
      </c>
      <c r="L10" s="22" t="s">
        <v>0</v>
      </c>
      <c r="M10" s="23">
        <f t="shared" si="0"/>
        <v>32695303.039999999</v>
      </c>
      <c r="N10" s="23">
        <f t="shared" si="1"/>
        <v>27942490.06928432</v>
      </c>
      <c r="O10" s="62">
        <f t="shared" si="1"/>
        <v>27942490.06928432</v>
      </c>
      <c r="P10" s="69">
        <f t="shared" si="2"/>
        <v>0.85463315740181378</v>
      </c>
    </row>
    <row r="11" spans="1:18" ht="15.6" x14ac:dyDescent="0.25">
      <c r="A11" s="31" t="s">
        <v>98</v>
      </c>
      <c r="B11" s="22" t="s">
        <v>94</v>
      </c>
      <c r="C11" s="22" t="s">
        <v>12</v>
      </c>
      <c r="D11" s="22" t="s">
        <v>52</v>
      </c>
      <c r="E11" s="22" t="s">
        <v>96</v>
      </c>
      <c r="F11" s="22" t="s">
        <v>20</v>
      </c>
      <c r="G11" s="22" t="s">
        <v>29</v>
      </c>
      <c r="H11" s="22" t="s">
        <v>0</v>
      </c>
      <c r="I11" s="22" t="s">
        <v>0</v>
      </c>
      <c r="J11" s="22" t="s">
        <v>0</v>
      </c>
      <c r="K11" s="22" t="s">
        <v>0</v>
      </c>
      <c r="L11" s="22" t="s">
        <v>0</v>
      </c>
      <c r="M11" s="23">
        <f t="shared" si="0"/>
        <v>32695303.039999999</v>
      </c>
      <c r="N11" s="23">
        <f t="shared" si="1"/>
        <v>27942490.06928432</v>
      </c>
      <c r="O11" s="62">
        <f t="shared" si="1"/>
        <v>27942490.06928432</v>
      </c>
      <c r="P11" s="69">
        <f t="shared" si="2"/>
        <v>0.85463315740181378</v>
      </c>
    </row>
    <row r="12" spans="1:18" ht="46.8" x14ac:dyDescent="0.25">
      <c r="A12" s="21" t="s">
        <v>99</v>
      </c>
      <c r="B12" s="22" t="s">
        <v>94</v>
      </c>
      <c r="C12" s="22" t="s">
        <v>12</v>
      </c>
      <c r="D12" s="22" t="s">
        <v>52</v>
      </c>
      <c r="E12" s="22" t="s">
        <v>96</v>
      </c>
      <c r="F12" s="22" t="s">
        <v>20</v>
      </c>
      <c r="G12" s="22" t="s">
        <v>29</v>
      </c>
      <c r="H12" s="22" t="s">
        <v>100</v>
      </c>
      <c r="I12" s="28" t="s">
        <v>0</v>
      </c>
      <c r="J12" s="28" t="s">
        <v>0</v>
      </c>
      <c r="K12" s="28" t="s">
        <v>0</v>
      </c>
      <c r="L12" s="28" t="s">
        <v>0</v>
      </c>
      <c r="M12" s="23">
        <f t="shared" si="0"/>
        <v>32695303.039999999</v>
      </c>
      <c r="N12" s="23">
        <f t="shared" si="1"/>
        <v>27942490.06928432</v>
      </c>
      <c r="O12" s="62">
        <f t="shared" si="1"/>
        <v>27942490.06928432</v>
      </c>
      <c r="P12" s="69">
        <f t="shared" si="2"/>
        <v>0.85463315740181378</v>
      </c>
    </row>
    <row r="13" spans="1:18" ht="62.4" x14ac:dyDescent="0.25">
      <c r="A13" s="21" t="s">
        <v>106</v>
      </c>
      <c r="B13" s="22" t="s">
        <v>94</v>
      </c>
      <c r="C13" s="22" t="s">
        <v>12</v>
      </c>
      <c r="D13" s="22" t="s">
        <v>52</v>
      </c>
      <c r="E13" s="22" t="s">
        <v>96</v>
      </c>
      <c r="F13" s="22" t="s">
        <v>20</v>
      </c>
      <c r="G13" s="22" t="s">
        <v>29</v>
      </c>
      <c r="H13" s="22" t="s">
        <v>100</v>
      </c>
      <c r="I13" s="22" t="s">
        <v>107</v>
      </c>
      <c r="J13" s="22" t="s">
        <v>0</v>
      </c>
      <c r="K13" s="22" t="s">
        <v>0</v>
      </c>
      <c r="L13" s="22" t="s">
        <v>0</v>
      </c>
      <c r="M13" s="23">
        <f>M14+M17+M20+M22+M27+M29+M31</f>
        <v>32695303.039999999</v>
      </c>
      <c r="N13" s="23">
        <f t="shared" ref="N13:O13" si="3">N14+N17+N20+N22+N27+N29+N31</f>
        <v>27942490.06928432</v>
      </c>
      <c r="O13" s="62">
        <f t="shared" si="3"/>
        <v>27942490.06928432</v>
      </c>
      <c r="P13" s="69">
        <f t="shared" si="2"/>
        <v>0.85463315740181378</v>
      </c>
    </row>
    <row r="14" spans="1:18" s="6" customFormat="1" ht="15.6" x14ac:dyDescent="0.25">
      <c r="A14" s="38" t="s">
        <v>170</v>
      </c>
      <c r="B14" s="27" t="s">
        <v>94</v>
      </c>
      <c r="C14" s="27" t="s">
        <v>12</v>
      </c>
      <c r="D14" s="27" t="s">
        <v>52</v>
      </c>
      <c r="E14" s="27" t="s">
        <v>96</v>
      </c>
      <c r="F14" s="27" t="s">
        <v>20</v>
      </c>
      <c r="G14" s="27" t="s">
        <v>29</v>
      </c>
      <c r="H14" s="27" t="s">
        <v>100</v>
      </c>
      <c r="I14" s="27" t="s">
        <v>107</v>
      </c>
      <c r="J14" s="7" t="s">
        <v>0</v>
      </c>
      <c r="K14" s="7" t="s">
        <v>0</v>
      </c>
      <c r="L14" s="7" t="s">
        <v>0</v>
      </c>
      <c r="M14" s="14">
        <f>M15+M16</f>
        <v>5324050.8</v>
      </c>
      <c r="N14" s="14">
        <f t="shared" ref="N14:O14" si="4">N15+N16</f>
        <v>2662025.4</v>
      </c>
      <c r="O14" s="72">
        <f t="shared" si="4"/>
        <v>2662025.4</v>
      </c>
      <c r="P14" s="69">
        <f t="shared" si="2"/>
        <v>0.5</v>
      </c>
      <c r="Q14" s="10"/>
      <c r="R14" s="10"/>
    </row>
    <row r="15" spans="1:18" ht="26.4" x14ac:dyDescent="0.25">
      <c r="A15" s="24" t="s">
        <v>181</v>
      </c>
      <c r="B15" s="25" t="s">
        <v>94</v>
      </c>
      <c r="C15" s="25" t="s">
        <v>12</v>
      </c>
      <c r="D15" s="25" t="s">
        <v>52</v>
      </c>
      <c r="E15" s="25" t="s">
        <v>96</v>
      </c>
      <c r="F15" s="25" t="s">
        <v>20</v>
      </c>
      <c r="G15" s="25" t="s">
        <v>29</v>
      </c>
      <c r="H15" s="25" t="s">
        <v>100</v>
      </c>
      <c r="I15" s="25" t="s">
        <v>107</v>
      </c>
      <c r="J15" s="47" t="s">
        <v>179</v>
      </c>
      <c r="K15" s="47" t="s">
        <v>351</v>
      </c>
      <c r="L15" s="11" t="s">
        <v>79</v>
      </c>
      <c r="M15" s="26">
        <v>2662025.4</v>
      </c>
      <c r="N15" s="26">
        <v>2662025.4</v>
      </c>
      <c r="O15" s="63">
        <v>2662025.4</v>
      </c>
      <c r="P15" s="69">
        <f t="shared" si="2"/>
        <v>1</v>
      </c>
    </row>
    <row r="16" spans="1:18" ht="26.4" x14ac:dyDescent="0.25">
      <c r="A16" s="24" t="s">
        <v>181</v>
      </c>
      <c r="B16" s="25" t="s">
        <v>94</v>
      </c>
      <c r="C16" s="25" t="s">
        <v>12</v>
      </c>
      <c r="D16" s="25" t="s">
        <v>52</v>
      </c>
      <c r="E16" s="25" t="s">
        <v>96</v>
      </c>
      <c r="F16" s="25" t="s">
        <v>20</v>
      </c>
      <c r="G16" s="25" t="s">
        <v>29</v>
      </c>
      <c r="H16" s="25" t="s">
        <v>100</v>
      </c>
      <c r="I16" s="25" t="s">
        <v>107</v>
      </c>
      <c r="J16" s="47" t="s">
        <v>179</v>
      </c>
      <c r="K16" s="11" t="s">
        <v>182</v>
      </c>
      <c r="L16" s="11" t="s">
        <v>79</v>
      </c>
      <c r="M16" s="26">
        <v>2662025.4</v>
      </c>
      <c r="N16" s="26">
        <v>0</v>
      </c>
      <c r="O16" s="63">
        <v>0</v>
      </c>
      <c r="P16" s="69">
        <f t="shared" si="2"/>
        <v>0</v>
      </c>
    </row>
    <row r="17" spans="1:18" s="6" customFormat="1" ht="15.6" x14ac:dyDescent="0.25">
      <c r="A17" s="38" t="s">
        <v>163</v>
      </c>
      <c r="B17" s="27" t="s">
        <v>94</v>
      </c>
      <c r="C17" s="27" t="s">
        <v>12</v>
      </c>
      <c r="D17" s="27" t="s">
        <v>52</v>
      </c>
      <c r="E17" s="27" t="s">
        <v>96</v>
      </c>
      <c r="F17" s="27" t="s">
        <v>20</v>
      </c>
      <c r="G17" s="27" t="s">
        <v>29</v>
      </c>
      <c r="H17" s="27" t="s">
        <v>100</v>
      </c>
      <c r="I17" s="27" t="s">
        <v>107</v>
      </c>
      <c r="J17" s="7" t="s">
        <v>0</v>
      </c>
      <c r="K17" s="7"/>
      <c r="L17" s="7"/>
      <c r="M17" s="14">
        <f>M18+M19</f>
        <v>4983124.74</v>
      </c>
      <c r="N17" s="14">
        <f t="shared" ref="N17:O17" si="5">N18+N19</f>
        <v>4356000</v>
      </c>
      <c r="O17" s="72">
        <f t="shared" si="5"/>
        <v>4356000</v>
      </c>
      <c r="P17" s="69">
        <f t="shared" si="2"/>
        <v>0.87415030272752103</v>
      </c>
      <c r="Q17" s="10"/>
      <c r="R17" s="10"/>
    </row>
    <row r="18" spans="1:18" s="30" customFormat="1" ht="26.4" x14ac:dyDescent="0.25">
      <c r="A18" s="24" t="s">
        <v>186</v>
      </c>
      <c r="B18" s="25" t="s">
        <v>94</v>
      </c>
      <c r="C18" s="25" t="s">
        <v>12</v>
      </c>
      <c r="D18" s="25" t="s">
        <v>52</v>
      </c>
      <c r="E18" s="25" t="s">
        <v>96</v>
      </c>
      <c r="F18" s="25" t="s">
        <v>20</v>
      </c>
      <c r="G18" s="25" t="s">
        <v>29</v>
      </c>
      <c r="H18" s="25" t="s">
        <v>100</v>
      </c>
      <c r="I18" s="25" t="s">
        <v>107</v>
      </c>
      <c r="J18" s="47" t="s">
        <v>179</v>
      </c>
      <c r="K18" s="11" t="s">
        <v>333</v>
      </c>
      <c r="L18" s="11">
        <v>2025</v>
      </c>
      <c r="M18" s="26">
        <v>4356000</v>
      </c>
      <c r="N18" s="26">
        <v>4356000</v>
      </c>
      <c r="O18" s="63">
        <v>4356000</v>
      </c>
      <c r="P18" s="69">
        <f t="shared" si="2"/>
        <v>1</v>
      </c>
      <c r="Q18" s="29"/>
      <c r="R18" s="29"/>
    </row>
    <row r="19" spans="1:18" s="30" customFormat="1" ht="15.6" x14ac:dyDescent="0.25">
      <c r="A19" s="24" t="s">
        <v>158</v>
      </c>
      <c r="B19" s="25" t="s">
        <v>94</v>
      </c>
      <c r="C19" s="25" t="s">
        <v>12</v>
      </c>
      <c r="D19" s="25" t="s">
        <v>52</v>
      </c>
      <c r="E19" s="25" t="s">
        <v>96</v>
      </c>
      <c r="F19" s="25" t="s">
        <v>20</v>
      </c>
      <c r="G19" s="25" t="s">
        <v>29</v>
      </c>
      <c r="H19" s="25" t="s">
        <v>100</v>
      </c>
      <c r="I19" s="25" t="s">
        <v>107</v>
      </c>
      <c r="J19" s="47"/>
      <c r="K19" s="11"/>
      <c r="L19" s="11"/>
      <c r="M19" s="26">
        <v>627124.74</v>
      </c>
      <c r="N19" s="26">
        <v>0</v>
      </c>
      <c r="O19" s="63">
        <v>0</v>
      </c>
      <c r="P19" s="69">
        <f t="shared" si="2"/>
        <v>0</v>
      </c>
      <c r="Q19" s="29"/>
      <c r="R19" s="29"/>
    </row>
    <row r="20" spans="1:18" s="6" customFormat="1" ht="15.6" x14ac:dyDescent="0.25">
      <c r="A20" s="38" t="s">
        <v>165</v>
      </c>
      <c r="B20" s="27" t="s">
        <v>94</v>
      </c>
      <c r="C20" s="27" t="s">
        <v>12</v>
      </c>
      <c r="D20" s="27" t="s">
        <v>52</v>
      </c>
      <c r="E20" s="27" t="s">
        <v>96</v>
      </c>
      <c r="F20" s="27" t="s">
        <v>20</v>
      </c>
      <c r="G20" s="27" t="s">
        <v>29</v>
      </c>
      <c r="H20" s="27" t="s">
        <v>100</v>
      </c>
      <c r="I20" s="27" t="s">
        <v>107</v>
      </c>
      <c r="J20" s="7" t="s">
        <v>0</v>
      </c>
      <c r="K20" s="7"/>
      <c r="L20" s="7"/>
      <c r="M20" s="14">
        <f>M21</f>
        <v>1613255.5</v>
      </c>
      <c r="N20" s="14">
        <f t="shared" ref="N20:O20" si="6">N21</f>
        <v>1613255.49</v>
      </c>
      <c r="O20" s="72">
        <f t="shared" si="6"/>
        <v>1613255.49</v>
      </c>
      <c r="P20" s="69">
        <f t="shared" si="2"/>
        <v>0.99999999380135385</v>
      </c>
      <c r="Q20" s="10"/>
      <c r="R20" s="10"/>
    </row>
    <row r="21" spans="1:18" s="30" customFormat="1" ht="31.2" x14ac:dyDescent="0.25">
      <c r="A21" s="24" t="s">
        <v>183</v>
      </c>
      <c r="B21" s="25" t="s">
        <v>94</v>
      </c>
      <c r="C21" s="25" t="s">
        <v>12</v>
      </c>
      <c r="D21" s="25" t="s">
        <v>52</v>
      </c>
      <c r="E21" s="25" t="s">
        <v>96</v>
      </c>
      <c r="F21" s="25" t="s">
        <v>20</v>
      </c>
      <c r="G21" s="25" t="s">
        <v>29</v>
      </c>
      <c r="H21" s="25" t="s">
        <v>100</v>
      </c>
      <c r="I21" s="25" t="s">
        <v>107</v>
      </c>
      <c r="J21" s="47" t="s">
        <v>179</v>
      </c>
      <c r="K21" s="11" t="s">
        <v>336</v>
      </c>
      <c r="L21" s="11">
        <v>2025</v>
      </c>
      <c r="M21" s="26">
        <v>1613255.5</v>
      </c>
      <c r="N21" s="26">
        <v>1613255.49</v>
      </c>
      <c r="O21" s="63">
        <v>1613255.49</v>
      </c>
      <c r="P21" s="69">
        <f t="shared" si="2"/>
        <v>0.99999999380135385</v>
      </c>
      <c r="Q21" s="29"/>
      <c r="R21" s="29"/>
    </row>
    <row r="22" spans="1:18" s="55" customFormat="1" ht="15.6" x14ac:dyDescent="0.25">
      <c r="A22" s="38" t="s">
        <v>184</v>
      </c>
      <c r="B22" s="27" t="s">
        <v>94</v>
      </c>
      <c r="C22" s="27" t="s">
        <v>12</v>
      </c>
      <c r="D22" s="27" t="s">
        <v>52</v>
      </c>
      <c r="E22" s="27" t="s">
        <v>96</v>
      </c>
      <c r="F22" s="27" t="s">
        <v>20</v>
      </c>
      <c r="G22" s="27" t="s">
        <v>29</v>
      </c>
      <c r="H22" s="27" t="s">
        <v>100</v>
      </c>
      <c r="I22" s="27" t="s">
        <v>107</v>
      </c>
      <c r="J22" s="7" t="s">
        <v>0</v>
      </c>
      <c r="K22" s="7"/>
      <c r="L22" s="7"/>
      <c r="M22" s="14">
        <f>M23+M24+M25+M26</f>
        <v>10723815.6</v>
      </c>
      <c r="N22" s="14">
        <f t="shared" ref="N22:O22" si="7">N23+N24+N25</f>
        <v>10558233.869284321</v>
      </c>
      <c r="O22" s="72">
        <f t="shared" si="7"/>
        <v>10558233.869284321</v>
      </c>
      <c r="P22" s="69">
        <f t="shared" si="2"/>
        <v>0.9845594388329767</v>
      </c>
      <c r="Q22" s="54"/>
      <c r="R22" s="54"/>
    </row>
    <row r="23" spans="1:18" s="30" customFormat="1" ht="26.4" x14ac:dyDescent="0.25">
      <c r="A23" s="33" t="s">
        <v>188</v>
      </c>
      <c r="B23" s="25" t="s">
        <v>94</v>
      </c>
      <c r="C23" s="25" t="s">
        <v>12</v>
      </c>
      <c r="D23" s="25" t="s">
        <v>52</v>
      </c>
      <c r="E23" s="25" t="s">
        <v>96</v>
      </c>
      <c r="F23" s="25" t="s">
        <v>20</v>
      </c>
      <c r="G23" s="25" t="s">
        <v>29</v>
      </c>
      <c r="H23" s="25" t="s">
        <v>100</v>
      </c>
      <c r="I23" s="25" t="s">
        <v>107</v>
      </c>
      <c r="J23" s="47" t="s">
        <v>179</v>
      </c>
      <c r="K23" s="11" t="s">
        <v>337</v>
      </c>
      <c r="L23" s="11">
        <v>2025</v>
      </c>
      <c r="M23" s="26">
        <v>2993100</v>
      </c>
      <c r="N23" s="26">
        <v>2993099.8216436319</v>
      </c>
      <c r="O23" s="63">
        <v>2993099.8216436319</v>
      </c>
      <c r="P23" s="69">
        <f t="shared" si="2"/>
        <v>0.99999994041082219</v>
      </c>
      <c r="Q23" s="29"/>
      <c r="R23" s="29"/>
    </row>
    <row r="24" spans="1:18" s="30" customFormat="1" ht="26.4" x14ac:dyDescent="0.25">
      <c r="A24" s="33" t="s">
        <v>188</v>
      </c>
      <c r="B24" s="25" t="s">
        <v>94</v>
      </c>
      <c r="C24" s="25" t="s">
        <v>12</v>
      </c>
      <c r="D24" s="25" t="s">
        <v>52</v>
      </c>
      <c r="E24" s="25" t="s">
        <v>96</v>
      </c>
      <c r="F24" s="25" t="s">
        <v>20</v>
      </c>
      <c r="G24" s="25" t="s">
        <v>29</v>
      </c>
      <c r="H24" s="25" t="s">
        <v>100</v>
      </c>
      <c r="I24" s="25" t="s">
        <v>107</v>
      </c>
      <c r="J24" s="47" t="s">
        <v>179</v>
      </c>
      <c r="K24" s="11" t="s">
        <v>338</v>
      </c>
      <c r="L24" s="11">
        <v>2025</v>
      </c>
      <c r="M24" s="26">
        <v>2978134.49</v>
      </c>
      <c r="N24" s="26">
        <v>2978134.319218914</v>
      </c>
      <c r="O24" s="63">
        <v>2978134.319218914</v>
      </c>
      <c r="P24" s="69">
        <f t="shared" si="2"/>
        <v>0.99999994265501213</v>
      </c>
      <c r="Q24" s="29"/>
      <c r="R24" s="29"/>
    </row>
    <row r="25" spans="1:18" s="30" customFormat="1" ht="26.4" x14ac:dyDescent="0.25">
      <c r="A25" s="33" t="s">
        <v>189</v>
      </c>
      <c r="B25" s="25" t="s">
        <v>94</v>
      </c>
      <c r="C25" s="25" t="s">
        <v>12</v>
      </c>
      <c r="D25" s="25" t="s">
        <v>52</v>
      </c>
      <c r="E25" s="25" t="s">
        <v>96</v>
      </c>
      <c r="F25" s="25" t="s">
        <v>20</v>
      </c>
      <c r="G25" s="25" t="s">
        <v>29</v>
      </c>
      <c r="H25" s="25" t="s">
        <v>100</v>
      </c>
      <c r="I25" s="25" t="s">
        <v>107</v>
      </c>
      <c r="J25" s="47" t="s">
        <v>179</v>
      </c>
      <c r="K25" s="11" t="s">
        <v>339</v>
      </c>
      <c r="L25" s="11">
        <v>2025</v>
      </c>
      <c r="M25" s="26">
        <v>4587000</v>
      </c>
      <c r="N25" s="26">
        <v>4586999.7284217738</v>
      </c>
      <c r="O25" s="63">
        <v>4586999.7284217738</v>
      </c>
      <c r="P25" s="69">
        <f t="shared" si="2"/>
        <v>0.99999994079393373</v>
      </c>
      <c r="Q25" s="29"/>
      <c r="R25" s="29"/>
    </row>
    <row r="26" spans="1:18" s="30" customFormat="1" ht="15.6" x14ac:dyDescent="0.25">
      <c r="A26" s="33" t="s">
        <v>158</v>
      </c>
      <c r="B26" s="25" t="s">
        <v>94</v>
      </c>
      <c r="C26" s="25" t="s">
        <v>12</v>
      </c>
      <c r="D26" s="25" t="s">
        <v>52</v>
      </c>
      <c r="E26" s="25" t="s">
        <v>96</v>
      </c>
      <c r="F26" s="25" t="s">
        <v>20</v>
      </c>
      <c r="G26" s="25" t="s">
        <v>29</v>
      </c>
      <c r="H26" s="25" t="s">
        <v>100</v>
      </c>
      <c r="I26" s="25" t="s">
        <v>107</v>
      </c>
      <c r="J26" s="47"/>
      <c r="K26" s="11"/>
      <c r="L26" s="11"/>
      <c r="M26" s="26">
        <v>165581.10999999999</v>
      </c>
      <c r="N26" s="26">
        <v>0</v>
      </c>
      <c r="O26" s="63">
        <v>0</v>
      </c>
      <c r="P26" s="69">
        <f t="shared" si="2"/>
        <v>0</v>
      </c>
      <c r="Q26" s="29"/>
      <c r="R26" s="29"/>
    </row>
    <row r="27" spans="1:18" s="55" customFormat="1" ht="15.6" x14ac:dyDescent="0.25">
      <c r="A27" s="38" t="s">
        <v>185</v>
      </c>
      <c r="B27" s="27" t="s">
        <v>94</v>
      </c>
      <c r="C27" s="27" t="s">
        <v>12</v>
      </c>
      <c r="D27" s="27" t="s">
        <v>52</v>
      </c>
      <c r="E27" s="27" t="s">
        <v>96</v>
      </c>
      <c r="F27" s="27" t="s">
        <v>20</v>
      </c>
      <c r="G27" s="27" t="s">
        <v>29</v>
      </c>
      <c r="H27" s="27" t="s">
        <v>100</v>
      </c>
      <c r="I27" s="27" t="s">
        <v>107</v>
      </c>
      <c r="J27" s="7" t="s">
        <v>0</v>
      </c>
      <c r="K27" s="7"/>
      <c r="L27" s="7"/>
      <c r="M27" s="14">
        <f>M28</f>
        <v>1298081.0900000001</v>
      </c>
      <c r="N27" s="14">
        <f t="shared" ref="N27:O27" si="8">N28</f>
        <v>0</v>
      </c>
      <c r="O27" s="72">
        <f t="shared" si="8"/>
        <v>0</v>
      </c>
      <c r="P27" s="69">
        <f t="shared" si="2"/>
        <v>0</v>
      </c>
      <c r="Q27" s="54"/>
      <c r="R27" s="54"/>
    </row>
    <row r="28" spans="1:18" s="19" customFormat="1" ht="15.6" x14ac:dyDescent="0.25">
      <c r="A28" s="24" t="s">
        <v>158</v>
      </c>
      <c r="B28" s="25" t="s">
        <v>94</v>
      </c>
      <c r="C28" s="25" t="s">
        <v>12</v>
      </c>
      <c r="D28" s="25" t="s">
        <v>52</v>
      </c>
      <c r="E28" s="25" t="s">
        <v>96</v>
      </c>
      <c r="F28" s="25" t="s">
        <v>20</v>
      </c>
      <c r="G28" s="25" t="s">
        <v>29</v>
      </c>
      <c r="H28" s="25" t="s">
        <v>100</v>
      </c>
      <c r="I28" s="25" t="s">
        <v>107</v>
      </c>
      <c r="J28" s="47"/>
      <c r="K28" s="11"/>
      <c r="L28" s="11"/>
      <c r="M28" s="26">
        <v>1298081.0900000001</v>
      </c>
      <c r="N28" s="26">
        <v>0</v>
      </c>
      <c r="O28" s="63">
        <v>0</v>
      </c>
      <c r="P28" s="69">
        <f t="shared" si="2"/>
        <v>0</v>
      </c>
      <c r="Q28" s="18"/>
      <c r="R28" s="18"/>
    </row>
    <row r="29" spans="1:18" s="55" customFormat="1" ht="15.6" x14ac:dyDescent="0.25">
      <c r="A29" s="38" t="s">
        <v>168</v>
      </c>
      <c r="B29" s="27" t="s">
        <v>94</v>
      </c>
      <c r="C29" s="27" t="s">
        <v>12</v>
      </c>
      <c r="D29" s="27" t="s">
        <v>52</v>
      </c>
      <c r="E29" s="27" t="s">
        <v>96</v>
      </c>
      <c r="F29" s="27" t="s">
        <v>20</v>
      </c>
      <c r="G29" s="27" t="s">
        <v>29</v>
      </c>
      <c r="H29" s="27" t="s">
        <v>100</v>
      </c>
      <c r="I29" s="27" t="s">
        <v>107</v>
      </c>
      <c r="J29" s="7" t="s">
        <v>0</v>
      </c>
      <c r="K29" s="7"/>
      <c r="L29" s="7"/>
      <c r="M29" s="14">
        <f>M30</f>
        <v>2475000</v>
      </c>
      <c r="N29" s="14">
        <f t="shared" ref="N29:O29" si="9">N30</f>
        <v>2475000</v>
      </c>
      <c r="O29" s="72">
        <f t="shared" si="9"/>
        <v>2475000</v>
      </c>
      <c r="P29" s="69">
        <f t="shared" si="2"/>
        <v>1</v>
      </c>
      <c r="Q29" s="54"/>
      <c r="R29" s="54"/>
    </row>
    <row r="30" spans="1:18" s="30" customFormat="1" ht="26.4" x14ac:dyDescent="0.25">
      <c r="A30" s="24" t="s">
        <v>187</v>
      </c>
      <c r="B30" s="25" t="s">
        <v>94</v>
      </c>
      <c r="C30" s="25" t="s">
        <v>12</v>
      </c>
      <c r="D30" s="25" t="s">
        <v>52</v>
      </c>
      <c r="E30" s="25" t="s">
        <v>96</v>
      </c>
      <c r="F30" s="25" t="s">
        <v>20</v>
      </c>
      <c r="G30" s="25" t="s">
        <v>29</v>
      </c>
      <c r="H30" s="25" t="s">
        <v>100</v>
      </c>
      <c r="I30" s="25" t="s">
        <v>107</v>
      </c>
      <c r="J30" s="47" t="s">
        <v>179</v>
      </c>
      <c r="K30" s="47" t="s">
        <v>352</v>
      </c>
      <c r="L30" s="11">
        <v>2025</v>
      </c>
      <c r="M30" s="26">
        <v>2475000</v>
      </c>
      <c r="N30" s="26">
        <v>2475000</v>
      </c>
      <c r="O30" s="63">
        <v>2475000</v>
      </c>
      <c r="P30" s="69">
        <f t="shared" si="2"/>
        <v>1</v>
      </c>
      <c r="Q30" s="29"/>
      <c r="R30" s="29"/>
    </row>
    <row r="31" spans="1:18" s="6" customFormat="1" ht="15.6" x14ac:dyDescent="0.25">
      <c r="A31" s="38" t="s">
        <v>174</v>
      </c>
      <c r="B31" s="27" t="s">
        <v>94</v>
      </c>
      <c r="C31" s="27" t="s">
        <v>12</v>
      </c>
      <c r="D31" s="27" t="s">
        <v>52</v>
      </c>
      <c r="E31" s="27" t="s">
        <v>96</v>
      </c>
      <c r="F31" s="27" t="s">
        <v>20</v>
      </c>
      <c r="G31" s="27" t="s">
        <v>29</v>
      </c>
      <c r="H31" s="27" t="s">
        <v>100</v>
      </c>
      <c r="I31" s="27" t="s">
        <v>107</v>
      </c>
      <c r="J31" s="7" t="s">
        <v>0</v>
      </c>
      <c r="K31" s="7"/>
      <c r="L31" s="7"/>
      <c r="M31" s="14">
        <f>M32+M33</f>
        <v>6277975.3100000005</v>
      </c>
      <c r="N31" s="14">
        <f t="shared" ref="N31:O31" si="10">N32+N33</f>
        <v>6277975.3100000005</v>
      </c>
      <c r="O31" s="72">
        <f t="shared" si="10"/>
        <v>6277975.3100000005</v>
      </c>
      <c r="P31" s="69">
        <f t="shared" si="2"/>
        <v>1</v>
      </c>
      <c r="Q31" s="10"/>
      <c r="R31" s="10"/>
    </row>
    <row r="32" spans="1:18" ht="31.2" x14ac:dyDescent="0.25">
      <c r="A32" s="33" t="s">
        <v>190</v>
      </c>
      <c r="B32" s="25" t="s">
        <v>94</v>
      </c>
      <c r="C32" s="25" t="s">
        <v>12</v>
      </c>
      <c r="D32" s="25" t="s">
        <v>52</v>
      </c>
      <c r="E32" s="25" t="s">
        <v>96</v>
      </c>
      <c r="F32" s="25" t="s">
        <v>20</v>
      </c>
      <c r="G32" s="25" t="s">
        <v>29</v>
      </c>
      <c r="H32" s="25" t="s">
        <v>100</v>
      </c>
      <c r="I32" s="25" t="s">
        <v>107</v>
      </c>
      <c r="J32" s="47" t="s">
        <v>179</v>
      </c>
      <c r="K32" s="11" t="s">
        <v>329</v>
      </c>
      <c r="L32" s="11">
        <v>2025</v>
      </c>
      <c r="M32" s="26">
        <v>3138987.65</v>
      </c>
      <c r="N32" s="26">
        <v>3138987.65</v>
      </c>
      <c r="O32" s="63">
        <v>3138987.65</v>
      </c>
      <c r="P32" s="69">
        <f t="shared" si="2"/>
        <v>1</v>
      </c>
    </row>
    <row r="33" spans="1:16" ht="31.2" x14ac:dyDescent="0.25">
      <c r="A33" s="33" t="s">
        <v>190</v>
      </c>
      <c r="B33" s="25" t="s">
        <v>94</v>
      </c>
      <c r="C33" s="25" t="s">
        <v>12</v>
      </c>
      <c r="D33" s="25" t="s">
        <v>52</v>
      </c>
      <c r="E33" s="25" t="s">
        <v>96</v>
      </c>
      <c r="F33" s="25" t="s">
        <v>20</v>
      </c>
      <c r="G33" s="25" t="s">
        <v>29</v>
      </c>
      <c r="H33" s="25" t="s">
        <v>100</v>
      </c>
      <c r="I33" s="25" t="s">
        <v>107</v>
      </c>
      <c r="J33" s="47" t="s">
        <v>179</v>
      </c>
      <c r="K33" s="11" t="s">
        <v>329</v>
      </c>
      <c r="L33" s="11">
        <v>2025</v>
      </c>
      <c r="M33" s="26">
        <v>3138987.66</v>
      </c>
      <c r="N33" s="26">
        <v>3138987.66</v>
      </c>
      <c r="O33" s="63">
        <v>3138987.66</v>
      </c>
      <c r="P33" s="69">
        <f t="shared" si="2"/>
        <v>1</v>
      </c>
    </row>
    <row r="34" spans="1:16" ht="18" x14ac:dyDescent="0.3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ht="18" x14ac:dyDescent="0.3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  <row r="36" spans="1:16" ht="18" x14ac:dyDescent="0.3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</row>
    <row r="37" spans="1:16" ht="41.25" customHeight="1" x14ac:dyDescent="0.35">
      <c r="A37" s="80" t="s">
        <v>369</v>
      </c>
      <c r="B37" s="80"/>
      <c r="C37" s="80"/>
      <c r="D37" s="80"/>
      <c r="E37" s="73"/>
      <c r="F37" s="73"/>
      <c r="G37" s="73"/>
      <c r="H37" s="73"/>
      <c r="I37" s="73"/>
      <c r="J37" s="73"/>
      <c r="K37" s="73"/>
      <c r="L37" s="73"/>
      <c r="M37" s="81" t="s">
        <v>370</v>
      </c>
      <c r="N37" s="81"/>
      <c r="O37" s="81"/>
      <c r="P37" s="81"/>
    </row>
    <row r="38" spans="1:16" x14ac:dyDescent="0.25">
      <c r="P38" s="9"/>
    </row>
    <row r="39" spans="1:16" x14ac:dyDescent="0.25">
      <c r="P39" s="9"/>
    </row>
    <row r="40" spans="1:16" x14ac:dyDescent="0.25">
      <c r="P40" s="9"/>
    </row>
    <row r="41" spans="1:16" x14ac:dyDescent="0.25">
      <c r="P41" s="9"/>
    </row>
    <row r="42" spans="1:16" x14ac:dyDescent="0.25">
      <c r="P42" s="9"/>
    </row>
    <row r="43" spans="1:16" ht="18" x14ac:dyDescent="0.35">
      <c r="A43" s="74" t="s">
        <v>367</v>
      </c>
    </row>
    <row r="44" spans="1:16" ht="18" x14ac:dyDescent="0.35">
      <c r="A44" s="74" t="s">
        <v>366</v>
      </c>
    </row>
  </sheetData>
  <mergeCells count="5">
    <mergeCell ref="N1:P1"/>
    <mergeCell ref="A2:P2"/>
    <mergeCell ref="A37:D37"/>
    <mergeCell ref="M37:P37"/>
    <mergeCell ref="A3:P3"/>
  </mergeCells>
  <pageMargins left="0.39370080000000002" right="0.39370080000000002" top="0.55826770000000003" bottom="0.51259840000000001" header="0.3" footer="0.3"/>
  <pageSetup paperSize="9" scale="68" fitToHeight="0" orientation="landscape" r:id="rId1"/>
  <headerFooter differentFirst="1">
    <oddHeader>&amp;C&amp;P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Приложение 1</vt:lpstr>
      <vt:lpstr>Приложение 2</vt:lpstr>
      <vt:lpstr>Приложение 3</vt:lpstr>
      <vt:lpstr>Приложение 4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2025-07-17T06:41:59Z</dcterms:modified>
</cp:coreProperties>
</file>