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вартальные анализы\2025\9 месяцев 2025\Отчет за 9 месяцев\Заключение с приложениями 9 месяцев 2025 года\"/>
    </mc:Choice>
  </mc:AlternateContent>
  <bookViews>
    <workbookView xWindow="0" yWindow="0" windowWidth="28800" windowHeight="114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Лист1!$4:$5</definedName>
    <definedName name="_xlnm.Print_Area" localSheetId="0">Лист1!$A$1:$G$68</definedName>
  </definedNames>
  <calcPr calcId="162913"/>
</workbook>
</file>

<file path=xl/calcChain.xml><?xml version="1.0" encoding="utf-8"?>
<calcChain xmlns="http://schemas.openxmlformats.org/spreadsheetml/2006/main">
  <c r="F6" i="1" l="1"/>
  <c r="G7" i="1" l="1"/>
  <c r="G8" i="1"/>
  <c r="G9" i="1"/>
  <c r="G10" i="1"/>
  <c r="G11" i="1"/>
  <c r="G12" i="1"/>
  <c r="G13" i="1"/>
  <c r="G14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2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6" i="1"/>
  <c r="G67" i="1"/>
  <c r="G68" i="1"/>
  <c r="G6" i="1"/>
  <c r="F7" i="1"/>
  <c r="F8" i="1"/>
  <c r="F9" i="1"/>
  <c r="F10" i="1"/>
  <c r="F11" i="1"/>
  <c r="F12" i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E7" i="1"/>
  <c r="E8" i="1"/>
  <c r="E9" i="1"/>
  <c r="E10" i="1"/>
  <c r="E11" i="1"/>
  <c r="E12" i="1"/>
  <c r="E13" i="1"/>
  <c r="E14" i="1"/>
  <c r="E16" i="1"/>
  <c r="E17" i="1"/>
  <c r="E18" i="1"/>
  <c r="E19" i="1"/>
  <c r="E21" i="1"/>
  <c r="E22" i="1"/>
  <c r="E23" i="1"/>
  <c r="E24" i="1"/>
  <c r="E25" i="1"/>
  <c r="E26" i="1"/>
  <c r="E27" i="1"/>
  <c r="E28" i="1"/>
  <c r="E29" i="1"/>
  <c r="E30" i="1"/>
  <c r="E34" i="1"/>
  <c r="E35" i="1"/>
  <c r="E36" i="1"/>
  <c r="E37" i="1"/>
  <c r="E38" i="1"/>
  <c r="E39" i="1"/>
  <c r="E40" i="1"/>
  <c r="E41" i="1"/>
  <c r="E42" i="1"/>
  <c r="E44" i="1"/>
  <c r="E45" i="1"/>
  <c r="E46" i="1"/>
  <c r="E47" i="1"/>
  <c r="E48" i="1"/>
  <c r="E49" i="1"/>
  <c r="E50" i="1"/>
  <c r="E51" i="1"/>
  <c r="E53" i="1"/>
  <c r="E54" i="1"/>
  <c r="E55" i="1"/>
  <c r="E56" i="1"/>
  <c r="E58" i="1"/>
  <c r="E60" i="1"/>
  <c r="E61" i="1"/>
  <c r="E62" i="1"/>
  <c r="E63" i="1"/>
  <c r="E65" i="1"/>
  <c r="E66" i="1"/>
  <c r="E67" i="1"/>
  <c r="D53" i="1"/>
  <c r="D54" i="1"/>
  <c r="C53" i="1"/>
  <c r="C54" i="1"/>
  <c r="D55" i="1"/>
  <c r="D7" i="1"/>
  <c r="D6" i="1" s="1"/>
  <c r="D47" i="1"/>
  <c r="D68" i="1" l="1"/>
  <c r="D42" i="1"/>
  <c r="C42" i="1"/>
  <c r="D33" i="1"/>
  <c r="D27" i="1"/>
  <c r="D21" i="1"/>
  <c r="D23" i="1"/>
  <c r="C23" i="1"/>
  <c r="D16" i="1"/>
  <c r="C16" i="1"/>
  <c r="D11" i="1"/>
  <c r="D12" i="1"/>
  <c r="C12" i="1"/>
  <c r="D8" i="1"/>
  <c r="C8" i="1"/>
  <c r="B55" i="1"/>
  <c r="B54" i="1" s="1"/>
  <c r="B53" i="1" s="1"/>
  <c r="C55" i="1"/>
  <c r="B47" i="1"/>
  <c r="C47" i="1"/>
  <c r="B42" i="1"/>
  <c r="B33" i="1"/>
  <c r="C33" i="1"/>
  <c r="B27" i="1"/>
  <c r="C27" i="1"/>
  <c r="B23" i="1"/>
  <c r="B21" i="1" s="1"/>
  <c r="C21" i="1"/>
  <c r="B16" i="1"/>
  <c r="B12" i="1"/>
  <c r="B11" i="1" s="1"/>
  <c r="C11" i="1"/>
  <c r="B8" i="1"/>
  <c r="C32" i="1" l="1"/>
  <c r="E33" i="1"/>
  <c r="D32" i="1"/>
  <c r="B32" i="1"/>
  <c r="C7" i="1"/>
  <c r="B7" i="1"/>
  <c r="B6" i="1" s="1"/>
  <c r="B68" i="1" s="1"/>
  <c r="C6" i="1" l="1"/>
  <c r="E32" i="1"/>
  <c r="H55" i="1"/>
  <c r="H47" i="1"/>
  <c r="H42" i="1"/>
  <c r="H27" i="1"/>
  <c r="H23" i="1"/>
  <c r="H16" i="1"/>
  <c r="H11" i="1"/>
  <c r="H8" i="1"/>
  <c r="E6" i="1" l="1"/>
  <c r="C68" i="1"/>
  <c r="E68" i="1" s="1"/>
  <c r="H12" i="1"/>
  <c r="H21" i="1"/>
  <c r="H54" i="1"/>
  <c r="H53" i="1" s="1"/>
  <c r="H7" i="1" l="1"/>
  <c r="H68" i="1" l="1"/>
</calcChain>
</file>

<file path=xl/sharedStrings.xml><?xml version="1.0" encoding="utf-8"?>
<sst xmlns="http://schemas.openxmlformats.org/spreadsheetml/2006/main" count="77" uniqueCount="73">
  <si>
    <t>НАЛОГ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</si>
  <si>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</si>
  <si>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</si>
  <si>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</si>
  <si>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НАЛОГИ НА СОВОКУПНЫЙ ДОХОД</t>
  </si>
  <si>
    <t>Единый сельхозяйственный налог</t>
  </si>
  <si>
    <t>НАЛОГИ НА ИМУЩЕСТВО</t>
  </si>
  <si>
    <t>Налог на имущество организаций</t>
  </si>
  <si>
    <t>Транспортный налог</t>
  </si>
  <si>
    <t>Налог на игорный бизнес</t>
  </si>
  <si>
    <t>НАЛОГИ, СБОРЫ И РЕГУЛЯРНЫЕ ПЛАТЕЖИ ЗА ПОЛЬЗОВАНИЕ ПРИРОДНЫМИ РЕСУРСАМИ</t>
  </si>
  <si>
    <t>Налог на добычу полезных ископаемых</t>
  </si>
  <si>
    <t>ЗАДОЛЖЕННОСТЬ И ПЕРЕРАСЧЕТЫ ПО ОТМЕНЕННЫМ НАЛОГАМ, СБОРАМ И ИНЫМ ОБЯЗАТЕЛЬНЫМ ПЛАТЕЖАМ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</si>
  <si>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</si>
  <si>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</si>
  <si>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</si>
  <si>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ШТРАФЫ, САНКЦИИ, ВОЗМЕЩЕНИЕ УЩЕРБА</t>
  </si>
  <si>
    <t>ПРОЧИЕ НЕНАЛОГОВЫЕ ДОХОДЫ</t>
  </si>
  <si>
    <t>БЕЗВОЗМЕЗДНЫЕ ПОСТУПЛЕНИЯ</t>
  </si>
  <si>
    <t>Иные межбюджетные трансферты</t>
  </si>
  <si>
    <t>АДМИНИСТРАТИВНЫЕ ПЛАТЕЖИ И СБОРЫ</t>
  </si>
  <si>
    <t>НАЛОГОВЫЕ ДОХОДЫ</t>
  </si>
  <si>
    <t>НЕНАЛОГОВЫЕ ДОХОДЫ</t>
  </si>
  <si>
    <t>Приложение 1</t>
  </si>
  <si>
    <t>Платежи при пользовании недрами</t>
  </si>
  <si>
    <t>НАЛОГОВЫЕ И НЕНАЛОГОВЫЕ ДОХОДЫ</t>
  </si>
  <si>
    <t>Транспортный налог с организаций</t>
  </si>
  <si>
    <t>Транспортный налог с физических лиц</t>
  </si>
  <si>
    <t>Плата за использование лесов</t>
  </si>
  <si>
    <t>ГОСУДАРСТВЕННАЯ ПОШЛИНА</t>
  </si>
  <si>
    <t>Доходы в виде прибыли, приходящейся на доли в уставных (складочных) капиталах хозяйственных товариществ и обществ, или дивиденды по акциям, принадлежащим субъектам РФ</t>
  </si>
  <si>
    <t>Дотации бюджетам субъектов РФ на частичную компенсацию дополнительных расходов на повышение оплаты труда работников бюджетной сферы и иные цели</t>
  </si>
  <si>
    <t>Безвозмездные поступления от государственных (муниципальных) организаций</t>
  </si>
  <si>
    <t>В С Е Г О</t>
  </si>
  <si>
    <t>ДОХОДЫ ОТ ПРОДАЖИ МАТЕРИАЛЬНЫХ И НЕМАТЕРИАЛЬНЫХ АКТИВОВ</t>
  </si>
  <si>
    <t>Наименование</t>
  </si>
  <si>
    <t>Налог, взимаемый в связи с применением упрощенной системы налогообложения</t>
  </si>
  <si>
    <t>Дотации бюджетам бюджетной системы Российской Федерации</t>
  </si>
  <si>
    <t>Доходы бюджетов бюджетной системы РФ от возврата бюджетами бюджетной системы РФ и организациями остатков субсидий, субвенций и иных межбюджетных трансфертов, имеющих целевое назначение, прошлых лет</t>
  </si>
  <si>
    <t>Субсидии бюджетам бюджетной системы РФ (межбюджетные субсидии)</t>
  </si>
  <si>
    <t xml:space="preserve">Акцизы по подакцизным товарам (продукции), производимым на территории РФ, в том числе: </t>
  </si>
  <si>
    <t>акцизы на  алкогольную продукцию</t>
  </si>
  <si>
    <t>доходы от уплаты акцизов на нефтепродукты</t>
  </si>
  <si>
    <t>Субвенции бюджетам бюджетной 
системы РФ</t>
  </si>
  <si>
    <t>Доходы от сдачи в аренду имущества, находящегося в оперативном управлении органов государственной власти субъектов РФ и созданных ими учреждений (за исключением имущества бюджетных и автономных учреждений субъектов РФ)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</si>
  <si>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РФ (за исключением земельных участков бюджетных и автономных учреждений субъектов РФ)</t>
  </si>
  <si>
    <t>Доходы от сдачи в аренду имущества, составляющего казну субъекта РФ (за исключением земельных участков)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</si>
  <si>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РФ</t>
  </si>
  <si>
    <t>Прочие поступления от использования имущества, находящегося в собственности субъектов РФ (за исключением имущества бюджетных и автономных учреждений субъектов РФ, а также имущества государственных унитарных предприятий субъектов РФ, в том числе казенных)</t>
  </si>
  <si>
    <t>Доходы от продажи земельных участков, находящихся в собственности субъектов РФ (за исключением земельных участков бюджетных и автономных учреждений субъектов РФ)</t>
  </si>
  <si>
    <t>Удельный вес в общем объеме доходов, 
%</t>
  </si>
  <si>
    <t>Процент исполне-ния, 
%</t>
  </si>
  <si>
    <t>Безвозмездные поступления от других бюджетов бюджетной системы РФ</t>
  </si>
  <si>
    <t>Возврат остатков субсидий, субвенций и иных межбюджетных трансфертов, имеющих целевое назначение, 
прошлых лет</t>
  </si>
  <si>
    <t>Налог на профессиональный доход</t>
  </si>
  <si>
    <t>ДОХОДЫ ОТ ИСПОЛЬЗОВАНИЯ ИМУЩЕСТВА, НАХОДЯЩЕГОСЯ В ГОСУДАРСТВЕННОЙ И МУНИЦИ-ПАЛЬНОЙ СОБСТВЕННОСТИ</t>
  </si>
  <si>
    <t>Доходы от размещения средств бюджетов</t>
  </si>
  <si>
    <t>Дотации бюджетам субъектов РФ на выравнивание бюджетной обеспеченности</t>
  </si>
  <si>
    <t>Дотации (гранты) бюджетам субъектов РФ за достижение показателей деятельности органов исполнительной власти субъектов Российской Федерации</t>
  </si>
  <si>
    <t>Доходы от реализации имущества, находящегося в собственности субъектов Российской Федерации (за исключением движимого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</t>
  </si>
  <si>
    <t>Безвозмездные поступления от негосударственных организаций</t>
  </si>
  <si>
    <t>акцизы на сталь жидкую</t>
  </si>
  <si>
    <t>Проценты, полученные от предоставления бюджетных кредитов внутри страны</t>
  </si>
  <si>
    <t>Дотации бюджетам субъектов РФ на поддержку мер по обеспечению сбалансированности бюджетов</t>
  </si>
  <si>
    <t>Прочие безвозмездные поступления</t>
  </si>
  <si>
    <t>Кассовое исполнение 
за 9 месяцев 2024 года, 
тыс. рублей</t>
  </si>
  <si>
    <t>Прогноз доходов 
на 2025 год,
тыс. рублей</t>
  </si>
  <si>
    <t>Кассовое исполнение
за 9 месяцев 2025 года,
тыс. рублей</t>
  </si>
  <si>
    <t>Темп роста 
к 9 месяцам 2024 года, 
%</t>
  </si>
  <si>
    <t>-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</si>
  <si>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</si>
  <si>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Сборы за пользование объектами животно-го мира и за пользование объектами водных биологических ресурсов</t>
  </si>
  <si>
    <t>Исполнение доходов областного бюджета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</si>
</sst>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Arial Cyr"/>
      <charset val="204"/>
    </font>
    <font>
      <b/>
      <sz val="9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color theme="0"/>
      <name val="Arial Cyr"/>
      <charset val="204"/>
    </font>
    <font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0"/>
      <name val="Arial Cyr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" fontId="9" fillId="0" borderId="3">
      <alignment horizontal="right"/>
    </xf>
  </cellStyleXfs>
  <cellXfs count="56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8" fillId="0" borderId="0" xfId="0" applyFont="1"/>
    <xf numFmtId="164" fontId="8" fillId="0" borderId="0" xfId="0" applyNumberFormat="1" applyFont="1"/>
    <xf numFmtId="0" fontId="0" fillId="0" borderId="0" xfId="0" applyFont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0" fillId="0" borderId="0" xfId="0" applyBorder="1"/>
    <xf numFmtId="164" fontId="4" fillId="0" borderId="0" xfId="0" applyNumberFormat="1" applyFont="1" applyFill="1" applyAlignment="1"/>
    <xf numFmtId="0" fontId="2" fillId="0" borderId="0" xfId="0" applyFont="1" applyAlignment="1"/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shrinkToFit="1"/>
    </xf>
    <xf numFmtId="0" fontId="14" fillId="0" borderId="0" xfId="0" applyFont="1" applyBorder="1"/>
    <xf numFmtId="0" fontId="15" fillId="0" borderId="0" xfId="0" applyFont="1" applyFill="1" applyBorder="1" applyAlignment="1">
      <alignment horizontal="left" vertical="top" wrapText="1"/>
    </xf>
    <xf numFmtId="165" fontId="16" fillId="0" borderId="0" xfId="0" applyNumberFormat="1" applyFont="1" applyFill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165" fontId="15" fillId="0" borderId="0" xfId="0" applyNumberFormat="1" applyFont="1" applyFill="1" applyBorder="1" applyAlignment="1">
      <alignment horizontal="center" vertical="center"/>
    </xf>
    <xf numFmtId="165" fontId="15" fillId="0" borderId="0" xfId="0" applyNumberFormat="1" applyFont="1" applyBorder="1" applyAlignment="1">
      <alignment horizontal="center" vertical="center"/>
    </xf>
    <xf numFmtId="165" fontId="17" fillId="0" borderId="0" xfId="0" applyNumberFormat="1" applyFont="1" applyFill="1" applyBorder="1" applyAlignment="1">
      <alignment horizontal="center" vertical="center"/>
    </xf>
    <xf numFmtId="165" fontId="16" fillId="0" borderId="0" xfId="0" applyNumberFormat="1" applyFont="1" applyFill="1" applyBorder="1" applyAlignment="1">
      <alignment horizontal="center" vertical="center" wrapText="1"/>
    </xf>
    <xf numFmtId="165" fontId="16" fillId="0" borderId="0" xfId="0" applyNumberFormat="1" applyFont="1" applyFill="1" applyBorder="1" applyAlignment="1">
      <alignment horizontal="center" vertical="center" shrinkToFit="1"/>
    </xf>
    <xf numFmtId="165" fontId="19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/>
    <xf numFmtId="164" fontId="0" fillId="0" borderId="0" xfId="0" applyNumberFormat="1"/>
    <xf numFmtId="164" fontId="5" fillId="0" borderId="0" xfId="0" applyNumberFormat="1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</cellXfs>
  <cellStyles count="2">
    <cellStyle name="xl56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2"/>
  <sheetViews>
    <sheetView tabSelected="1" showWhiteSpace="0" view="pageBreakPreview" zoomScale="120" zoomScaleNormal="120" zoomScaleSheetLayoutView="120" workbookViewId="0">
      <selection activeCell="A3" sqref="A3:G3"/>
    </sheetView>
  </sheetViews>
  <sheetFormatPr defaultRowHeight="14.25" x14ac:dyDescent="0.2"/>
  <cols>
    <col min="1" max="1" width="43.140625" style="1" customWidth="1"/>
    <col min="2" max="2" width="13.5703125" style="1" bestFit="1" customWidth="1"/>
    <col min="3" max="3" width="13.5703125" style="7" bestFit="1" customWidth="1"/>
    <col min="4" max="4" width="13.5703125" style="9" bestFit="1" customWidth="1"/>
    <col min="5" max="5" width="9.140625" style="9" bestFit="1" customWidth="1"/>
    <col min="6" max="6" width="9.7109375" style="15" bestFit="1" customWidth="1"/>
    <col min="7" max="7" width="10" style="4" customWidth="1"/>
    <col min="8" max="8" width="17.85546875" style="34" hidden="1" customWidth="1"/>
    <col min="9" max="9" width="0.28515625" customWidth="1"/>
    <col min="11" max="11" width="16.7109375" customWidth="1"/>
  </cols>
  <sheetData>
    <row r="1" spans="1:39" x14ac:dyDescent="0.2">
      <c r="D1" s="8"/>
      <c r="E1" s="48" t="s">
        <v>23</v>
      </c>
      <c r="F1" s="48"/>
      <c r="G1" s="48"/>
    </row>
    <row r="2" spans="1:39" ht="24" customHeight="1" x14ac:dyDescent="0.2">
      <c r="A2" s="50" t="s">
        <v>72</v>
      </c>
      <c r="B2" s="50"/>
      <c r="C2" s="50"/>
      <c r="D2" s="50"/>
      <c r="E2" s="50"/>
      <c r="F2" s="50"/>
      <c r="G2" s="50"/>
      <c r="H2" s="35"/>
    </row>
    <row r="3" spans="1:39" ht="15" customHeight="1" x14ac:dyDescent="0.2">
      <c r="A3" s="49"/>
      <c r="B3" s="49"/>
      <c r="C3" s="49"/>
      <c r="D3" s="49"/>
      <c r="E3" s="49"/>
      <c r="F3" s="49"/>
      <c r="G3" s="49"/>
      <c r="H3" s="35"/>
    </row>
    <row r="4" spans="1:39" ht="22.5" customHeight="1" x14ac:dyDescent="0.2">
      <c r="A4" s="51" t="s">
        <v>35</v>
      </c>
      <c r="B4" s="54" t="s">
        <v>65</v>
      </c>
      <c r="C4" s="53" t="s">
        <v>66</v>
      </c>
      <c r="D4" s="53" t="s">
        <v>67</v>
      </c>
      <c r="E4" s="53" t="s">
        <v>51</v>
      </c>
      <c r="F4" s="52" t="s">
        <v>50</v>
      </c>
      <c r="G4" s="52" t="s">
        <v>68</v>
      </c>
    </row>
    <row r="5" spans="1:39" ht="51" customHeight="1" x14ac:dyDescent="0.2">
      <c r="A5" s="51"/>
      <c r="B5" s="55"/>
      <c r="C5" s="53"/>
      <c r="D5" s="53"/>
      <c r="E5" s="53"/>
      <c r="F5" s="52"/>
      <c r="G5" s="5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</row>
    <row r="6" spans="1:39" ht="31.5" x14ac:dyDescent="0.2">
      <c r="A6" s="17" t="s">
        <v>25</v>
      </c>
      <c r="B6" s="16">
        <f t="shared" ref="B6:D6" si="0">B7+B32</f>
        <v>41118960</v>
      </c>
      <c r="C6" s="16">
        <f>C7+C32</f>
        <v>62617155.100000001</v>
      </c>
      <c r="D6" s="16">
        <f t="shared" si="0"/>
        <v>45808140.120000005</v>
      </c>
      <c r="E6" s="16">
        <f>D6/C6*100</f>
        <v>73.155894813241048</v>
      </c>
      <c r="F6" s="25">
        <f>D6/$D$68*100</f>
        <v>64.399589722558275</v>
      </c>
      <c r="G6" s="16">
        <f>D6/B6*100</f>
        <v>111.4039365781625</v>
      </c>
      <c r="H6" s="36">
        <v>6351815</v>
      </c>
      <c r="J6" s="46"/>
      <c r="K6" s="45"/>
    </row>
    <row r="7" spans="1:39" ht="15.75" x14ac:dyDescent="0.2">
      <c r="A7" s="17" t="s">
        <v>21</v>
      </c>
      <c r="B7" s="16">
        <f t="shared" ref="B7:D7" si="1">B8+B11+B16+B21+B27+B30+B31</f>
        <v>37789566.100000001</v>
      </c>
      <c r="C7" s="16">
        <f t="shared" si="1"/>
        <v>58119720</v>
      </c>
      <c r="D7" s="16">
        <f t="shared" si="1"/>
        <v>41506622.720000006</v>
      </c>
      <c r="E7" s="16">
        <f t="shared" ref="E7:E68" si="2">D7/C7*100</f>
        <v>71.415730702074967</v>
      </c>
      <c r="F7" s="25">
        <f t="shared" ref="F7:F68" si="3">D7/$D$68*100</f>
        <v>58.352281208858116</v>
      </c>
      <c r="G7" s="16">
        <f t="shared" ref="G7:G68" si="4">D7/B7*100</f>
        <v>109.83619819863452</v>
      </c>
      <c r="H7" s="36">
        <f>H8+H11+H16+H21+H27+H30+H31</f>
        <v>6158185.9999999991</v>
      </c>
    </row>
    <row r="8" spans="1:39" ht="15.75" x14ac:dyDescent="0.2">
      <c r="A8" s="17" t="s">
        <v>0</v>
      </c>
      <c r="B8" s="25">
        <f>B9+B10</f>
        <v>23861235.399999999</v>
      </c>
      <c r="C8" s="25">
        <f t="shared" ref="C8" si="5">C9+C10</f>
        <v>36540581.5</v>
      </c>
      <c r="D8" s="25">
        <f>D9+D10+0.1</f>
        <v>25929522.899999999</v>
      </c>
      <c r="E8" s="16">
        <f t="shared" si="2"/>
        <v>70.960892891099718</v>
      </c>
      <c r="F8" s="25">
        <f t="shared" si="3"/>
        <v>36.453141998066322</v>
      </c>
      <c r="G8" s="16">
        <f t="shared" si="4"/>
        <v>108.66798162512575</v>
      </c>
      <c r="H8" s="37">
        <f>H9+H10</f>
        <v>4061162.3</v>
      </c>
      <c r="J8" s="46"/>
    </row>
    <row r="9" spans="1:39" s="3" customFormat="1" ht="15.75" x14ac:dyDescent="0.2">
      <c r="A9" s="18" t="s">
        <v>1</v>
      </c>
      <c r="B9" s="24">
        <v>9587266.6999999993</v>
      </c>
      <c r="C9" s="26">
        <v>14474854.5</v>
      </c>
      <c r="D9" s="24">
        <v>9554187.6999999993</v>
      </c>
      <c r="E9" s="24">
        <f t="shared" si="2"/>
        <v>66.005414424027549</v>
      </c>
      <c r="F9" s="26">
        <f t="shared" si="3"/>
        <v>13.431799815502146</v>
      </c>
      <c r="G9" s="24">
        <f t="shared" si="4"/>
        <v>99.654969439830026</v>
      </c>
      <c r="H9" s="38">
        <v>1766486.7</v>
      </c>
      <c r="J9" s="46"/>
    </row>
    <row r="10" spans="1:39" s="3" customFormat="1" ht="13.9" customHeight="1" x14ac:dyDescent="0.2">
      <c r="A10" s="18" t="s">
        <v>2</v>
      </c>
      <c r="B10" s="24">
        <v>14273968.699999999</v>
      </c>
      <c r="C10" s="26">
        <v>22065727</v>
      </c>
      <c r="D10" s="24">
        <v>16375335.1</v>
      </c>
      <c r="E10" s="24">
        <f t="shared" si="2"/>
        <v>74.211627380326064</v>
      </c>
      <c r="F10" s="26">
        <f t="shared" si="3"/>
        <v>23.021342041978706</v>
      </c>
      <c r="G10" s="24">
        <f t="shared" si="4"/>
        <v>114.72166882361176</v>
      </c>
      <c r="H10" s="38">
        <v>2294675.6</v>
      </c>
      <c r="J10" s="46"/>
    </row>
    <row r="11" spans="1:39" s="3" customFormat="1" ht="46.5" customHeight="1" x14ac:dyDescent="0.2">
      <c r="A11" s="17" t="s">
        <v>3</v>
      </c>
      <c r="B11" s="25">
        <f t="shared" ref="B11:D11" si="6">B12</f>
        <v>5341142.3</v>
      </c>
      <c r="C11" s="25">
        <f t="shared" si="6"/>
        <v>8796076.5</v>
      </c>
      <c r="D11" s="25">
        <f t="shared" si="6"/>
        <v>6243083.7000000011</v>
      </c>
      <c r="E11" s="16">
        <f t="shared" si="2"/>
        <v>70.975777666326593</v>
      </c>
      <c r="F11" s="25">
        <f t="shared" si="3"/>
        <v>8.7768686488987946</v>
      </c>
      <c r="G11" s="16">
        <f t="shared" si="4"/>
        <v>116.88667609548619</v>
      </c>
      <c r="H11" s="37">
        <f>H13+H14</f>
        <v>1089874.5</v>
      </c>
      <c r="J11" s="46"/>
    </row>
    <row r="12" spans="1:39" ht="46.5" customHeight="1" x14ac:dyDescent="0.2">
      <c r="A12" s="18" t="s">
        <v>40</v>
      </c>
      <c r="B12" s="26">
        <f t="shared" ref="B12" si="7">B13+B14+B15</f>
        <v>5341142.3</v>
      </c>
      <c r="C12" s="26">
        <f>C13+C14</f>
        <v>8796076.5</v>
      </c>
      <c r="D12" s="26">
        <f>D13+D14-0.1</f>
        <v>6243083.7000000011</v>
      </c>
      <c r="E12" s="24">
        <f t="shared" si="2"/>
        <v>70.975777666326593</v>
      </c>
      <c r="F12" s="26">
        <f t="shared" si="3"/>
        <v>8.7768686488987946</v>
      </c>
      <c r="G12" s="24">
        <f t="shared" si="4"/>
        <v>116.88667609548619</v>
      </c>
      <c r="H12" s="39">
        <f>H11</f>
        <v>1089874.5</v>
      </c>
      <c r="J12" s="46"/>
    </row>
    <row r="13" spans="1:39" ht="15.75" x14ac:dyDescent="0.2">
      <c r="A13" s="19" t="s">
        <v>41</v>
      </c>
      <c r="B13" s="28">
        <v>1597070.1</v>
      </c>
      <c r="C13" s="27">
        <v>2787091.7</v>
      </c>
      <c r="D13" s="28">
        <v>1803353.6</v>
      </c>
      <c r="E13" s="28">
        <f t="shared" si="2"/>
        <v>64.703777059075591</v>
      </c>
      <c r="F13" s="27">
        <f t="shared" si="3"/>
        <v>2.5352531593832031</v>
      </c>
      <c r="G13" s="28">
        <f t="shared" si="4"/>
        <v>112.91637104720699</v>
      </c>
      <c r="H13" s="40">
        <v>312563.90000000002</v>
      </c>
      <c r="J13" s="46"/>
    </row>
    <row r="14" spans="1:39" ht="32.25" customHeight="1" x14ac:dyDescent="0.2">
      <c r="A14" s="19" t="s">
        <v>42</v>
      </c>
      <c r="B14" s="28">
        <v>3746877.9</v>
      </c>
      <c r="C14" s="27">
        <v>6008984.7999999998</v>
      </c>
      <c r="D14" s="28">
        <v>4439730.2</v>
      </c>
      <c r="E14" s="28">
        <f t="shared" si="2"/>
        <v>73.884863213499898</v>
      </c>
      <c r="F14" s="27">
        <f t="shared" si="3"/>
        <v>6.2416156301010624</v>
      </c>
      <c r="G14" s="28">
        <f t="shared" si="4"/>
        <v>118.49145658042394</v>
      </c>
      <c r="H14" s="40">
        <v>777310.6</v>
      </c>
      <c r="J14" s="46"/>
    </row>
    <row r="15" spans="1:39" ht="15" customHeight="1" x14ac:dyDescent="0.2">
      <c r="A15" s="19" t="s">
        <v>61</v>
      </c>
      <c r="B15" s="28">
        <v>-2805.7</v>
      </c>
      <c r="C15" s="27" t="s">
        <v>69</v>
      </c>
      <c r="D15" s="28" t="s">
        <v>69</v>
      </c>
      <c r="E15" s="24"/>
      <c r="F15" s="26"/>
      <c r="G15" s="24"/>
      <c r="H15" s="40"/>
      <c r="J15" s="46"/>
    </row>
    <row r="16" spans="1:39" ht="15" customHeight="1" x14ac:dyDescent="0.2">
      <c r="A16" s="17" t="s">
        <v>4</v>
      </c>
      <c r="B16" s="16">
        <f t="shared" ref="B16" si="8">B19+B17</f>
        <v>5103050.2</v>
      </c>
      <c r="C16" s="16">
        <f>C19+C17+C20</f>
        <v>7452546</v>
      </c>
      <c r="D16" s="16">
        <f>D19+D17+D20</f>
        <v>5765924</v>
      </c>
      <c r="E16" s="16">
        <f t="shared" si="2"/>
        <v>77.368512720350864</v>
      </c>
      <c r="F16" s="25">
        <f t="shared" si="3"/>
        <v>8.1060514353720947</v>
      </c>
      <c r="G16" s="16">
        <f t="shared" si="4"/>
        <v>112.98975659694665</v>
      </c>
      <c r="H16" s="36">
        <f>H17+H18</f>
        <v>430364.8</v>
      </c>
      <c r="J16" s="46"/>
    </row>
    <row r="17" spans="1:10" ht="33.75" customHeight="1" x14ac:dyDescent="0.2">
      <c r="A17" s="18" t="s">
        <v>36</v>
      </c>
      <c r="B17" s="24">
        <v>4945841.8</v>
      </c>
      <c r="C17" s="29">
        <v>7162937</v>
      </c>
      <c r="D17" s="24">
        <v>5523096.5</v>
      </c>
      <c r="E17" s="24">
        <f t="shared" si="2"/>
        <v>77.106590494932462</v>
      </c>
      <c r="F17" s="26">
        <f t="shared" si="3"/>
        <v>7.7646712498332606</v>
      </c>
      <c r="G17" s="24">
        <f t="shared" si="4"/>
        <v>111.67151565583842</v>
      </c>
      <c r="H17" s="38">
        <v>430347.6</v>
      </c>
      <c r="J17" s="46"/>
    </row>
    <row r="18" spans="1:10" ht="15.75" hidden="1" x14ac:dyDescent="0.2">
      <c r="A18" s="18" t="s">
        <v>5</v>
      </c>
      <c r="B18" s="24"/>
      <c r="C18" s="29"/>
      <c r="D18" s="24"/>
      <c r="E18" s="24" t="e">
        <f t="shared" si="2"/>
        <v>#DIV/0!</v>
      </c>
      <c r="F18" s="26">
        <f t="shared" si="3"/>
        <v>0</v>
      </c>
      <c r="G18" s="24" t="e">
        <f t="shared" si="4"/>
        <v>#DIV/0!</v>
      </c>
      <c r="H18" s="38">
        <v>17.2</v>
      </c>
      <c r="J18" s="46"/>
    </row>
    <row r="19" spans="1:10" ht="15.75" x14ac:dyDescent="0.2">
      <c r="A19" s="18" t="s">
        <v>54</v>
      </c>
      <c r="B19" s="24">
        <v>157208.4</v>
      </c>
      <c r="C19" s="29">
        <v>289609</v>
      </c>
      <c r="D19" s="24">
        <v>239410.9</v>
      </c>
      <c r="E19" s="24">
        <f t="shared" si="2"/>
        <v>82.666940599221704</v>
      </c>
      <c r="F19" s="26">
        <f t="shared" si="3"/>
        <v>0.33657694232333357</v>
      </c>
      <c r="G19" s="24">
        <f t="shared" si="4"/>
        <v>152.28887260477174</v>
      </c>
      <c r="H19" s="38"/>
      <c r="J19" s="46"/>
    </row>
    <row r="20" spans="1:10" ht="66" customHeight="1" x14ac:dyDescent="0.2">
      <c r="A20" s="18" t="s">
        <v>70</v>
      </c>
      <c r="B20" s="24" t="s">
        <v>69</v>
      </c>
      <c r="C20" s="29">
        <v>0</v>
      </c>
      <c r="D20" s="24">
        <v>3416.6</v>
      </c>
      <c r="E20" s="24"/>
      <c r="F20" s="26">
        <f t="shared" si="3"/>
        <v>4.8032432155006377E-3</v>
      </c>
      <c r="G20" s="24"/>
      <c r="H20" s="38"/>
      <c r="J20" s="46"/>
    </row>
    <row r="21" spans="1:10" ht="14.25" customHeight="1" x14ac:dyDescent="0.2">
      <c r="A21" s="17" t="s">
        <v>6</v>
      </c>
      <c r="B21" s="16">
        <f t="shared" ref="B21:D21" si="9">B26+B23+B22</f>
        <v>3358444.1</v>
      </c>
      <c r="C21" s="16">
        <f t="shared" si="9"/>
        <v>5120791</v>
      </c>
      <c r="D21" s="16">
        <f t="shared" si="9"/>
        <v>3448057.7</v>
      </c>
      <c r="E21" s="16">
        <f t="shared" si="2"/>
        <v>67.334474302895785</v>
      </c>
      <c r="F21" s="25">
        <f t="shared" si="3"/>
        <v>4.8474681713339969</v>
      </c>
      <c r="G21" s="16">
        <f t="shared" si="4"/>
        <v>102.66830702943663</v>
      </c>
      <c r="H21" s="36">
        <f>H22+H23+H26</f>
        <v>519710.3</v>
      </c>
      <c r="J21" s="46"/>
    </row>
    <row r="22" spans="1:10" ht="15.75" x14ac:dyDescent="0.2">
      <c r="A22" s="18" t="s">
        <v>7</v>
      </c>
      <c r="B22" s="24">
        <v>2851525.7</v>
      </c>
      <c r="C22" s="29">
        <v>3934967</v>
      </c>
      <c r="D22" s="24">
        <v>2965198.2</v>
      </c>
      <c r="E22" s="24">
        <f t="shared" si="2"/>
        <v>75.355097005896113</v>
      </c>
      <c r="F22" s="26">
        <f t="shared" si="3"/>
        <v>4.1686378671090276</v>
      </c>
      <c r="G22" s="24">
        <f t="shared" si="4"/>
        <v>103.98637473265629</v>
      </c>
      <c r="H22" s="38">
        <v>395475.1</v>
      </c>
      <c r="J22" s="46"/>
    </row>
    <row r="23" spans="1:10" ht="15.75" x14ac:dyDescent="0.2">
      <c r="A23" s="18" t="s">
        <v>8</v>
      </c>
      <c r="B23" s="24">
        <f t="shared" ref="B23" si="10">B24+B25+0.1</f>
        <v>506666.4</v>
      </c>
      <c r="C23" s="24">
        <f>C24+C25</f>
        <v>1185488</v>
      </c>
      <c r="D23" s="24">
        <f>D24+D25</f>
        <v>482362.5</v>
      </c>
      <c r="E23" s="24">
        <f t="shared" si="2"/>
        <v>40.688939913352144</v>
      </c>
      <c r="F23" s="26">
        <f t="shared" si="3"/>
        <v>0.67813159443216253</v>
      </c>
      <c r="G23" s="24">
        <f t="shared" si="4"/>
        <v>95.203175106934253</v>
      </c>
      <c r="H23" s="38">
        <f>H24+H25</f>
        <v>112729.5</v>
      </c>
      <c r="J23" s="46"/>
    </row>
    <row r="24" spans="1:10" ht="15.75" x14ac:dyDescent="0.2">
      <c r="A24" s="19" t="s">
        <v>26</v>
      </c>
      <c r="B24" s="28">
        <v>186732.6</v>
      </c>
      <c r="C24" s="30">
        <v>246808</v>
      </c>
      <c r="D24" s="28">
        <v>190050.7</v>
      </c>
      <c r="E24" s="28">
        <f t="shared" si="2"/>
        <v>77.003460179572798</v>
      </c>
      <c r="F24" s="27">
        <f t="shared" si="3"/>
        <v>0.26718367247443281</v>
      </c>
      <c r="G24" s="28">
        <f t="shared" si="4"/>
        <v>101.77692593580339</v>
      </c>
      <c r="H24" s="40">
        <v>56003.4</v>
      </c>
      <c r="J24" s="46"/>
    </row>
    <row r="25" spans="1:10" ht="15.75" x14ac:dyDescent="0.2">
      <c r="A25" s="19" t="s">
        <v>27</v>
      </c>
      <c r="B25" s="28">
        <v>319933.7</v>
      </c>
      <c r="C25" s="30">
        <v>938680</v>
      </c>
      <c r="D25" s="28">
        <v>292311.8</v>
      </c>
      <c r="E25" s="28">
        <f t="shared" si="2"/>
        <v>31.140729535091833</v>
      </c>
      <c r="F25" s="27">
        <f t="shared" si="3"/>
        <v>0.41094792195772967</v>
      </c>
      <c r="G25" s="28">
        <f t="shared" si="4"/>
        <v>91.366367469260041</v>
      </c>
      <c r="H25" s="40">
        <v>56726.1</v>
      </c>
      <c r="J25" s="46"/>
    </row>
    <row r="26" spans="1:10" ht="15.75" x14ac:dyDescent="0.2">
      <c r="A26" s="18" t="s">
        <v>9</v>
      </c>
      <c r="B26" s="24">
        <v>252</v>
      </c>
      <c r="C26" s="29">
        <v>336</v>
      </c>
      <c r="D26" s="24">
        <v>497</v>
      </c>
      <c r="E26" s="24">
        <f t="shared" si="2"/>
        <v>147.91666666666669</v>
      </c>
      <c r="F26" s="26">
        <f t="shared" si="3"/>
        <v>6.9870979280683043E-4</v>
      </c>
      <c r="G26" s="24">
        <f t="shared" si="4"/>
        <v>197.22222222222223</v>
      </c>
      <c r="H26" s="38">
        <v>11505.7</v>
      </c>
      <c r="J26" s="46"/>
    </row>
    <row r="27" spans="1:10" ht="48.75" customHeight="1" x14ac:dyDescent="0.2">
      <c r="A27" s="17" t="s">
        <v>10</v>
      </c>
      <c r="B27" s="16">
        <f t="shared" ref="B27:D27" si="11">B28+B29</f>
        <v>36548.5</v>
      </c>
      <c r="C27" s="16">
        <f t="shared" si="11"/>
        <v>47202</v>
      </c>
      <c r="D27" s="16">
        <f t="shared" si="11"/>
        <v>36986.199999999997</v>
      </c>
      <c r="E27" s="16">
        <f t="shared" si="2"/>
        <v>78.3572729969069</v>
      </c>
      <c r="F27" s="25">
        <f t="shared" si="3"/>
        <v>5.1997223619138812E-2</v>
      </c>
      <c r="G27" s="16">
        <f t="shared" si="4"/>
        <v>101.19758676826682</v>
      </c>
      <c r="H27" s="36">
        <f>H28+H29</f>
        <v>3141.6</v>
      </c>
      <c r="J27" s="46"/>
    </row>
    <row r="28" spans="1:10" ht="15.75" x14ac:dyDescent="0.2">
      <c r="A28" s="18" t="s">
        <v>11</v>
      </c>
      <c r="B28" s="29">
        <v>35673</v>
      </c>
      <c r="C28" s="29">
        <v>46338</v>
      </c>
      <c r="D28" s="29">
        <v>36503.199999999997</v>
      </c>
      <c r="E28" s="24">
        <f t="shared" si="2"/>
        <v>78.775950623678185</v>
      </c>
      <c r="F28" s="26">
        <f t="shared" si="3"/>
        <v>5.1318195792326535E-2</v>
      </c>
      <c r="G28" s="24">
        <f t="shared" si="4"/>
        <v>102.32725030134834</v>
      </c>
      <c r="H28" s="38">
        <v>3119</v>
      </c>
      <c r="J28" s="46"/>
    </row>
    <row r="29" spans="1:10" ht="50.25" customHeight="1" x14ac:dyDescent="0.2">
      <c r="A29" s="18" t="s">
        <v>71</v>
      </c>
      <c r="B29" s="24">
        <v>875.5</v>
      </c>
      <c r="C29" s="29">
        <v>864</v>
      </c>
      <c r="D29" s="24">
        <v>483</v>
      </c>
      <c r="E29" s="24">
        <f t="shared" si="2"/>
        <v>55.902777777777779</v>
      </c>
      <c r="F29" s="26">
        <f t="shared" si="3"/>
        <v>6.7902782681227188E-4</v>
      </c>
      <c r="G29" s="24">
        <f t="shared" si="4"/>
        <v>55.168475157053109</v>
      </c>
      <c r="H29" s="38">
        <v>22.6</v>
      </c>
      <c r="J29" s="46"/>
    </row>
    <row r="30" spans="1:10" ht="15" customHeight="1" x14ac:dyDescent="0.2">
      <c r="A30" s="17" t="s">
        <v>29</v>
      </c>
      <c r="B30" s="16">
        <v>89146.2</v>
      </c>
      <c r="C30" s="16">
        <v>162523</v>
      </c>
      <c r="D30" s="16">
        <v>83048.3</v>
      </c>
      <c r="E30" s="16">
        <f t="shared" si="2"/>
        <v>51.099413621456655</v>
      </c>
      <c r="F30" s="25">
        <f t="shared" si="3"/>
        <v>0.11675384403613581</v>
      </c>
      <c r="G30" s="16">
        <f t="shared" si="4"/>
        <v>93.159663563898405</v>
      </c>
      <c r="H30" s="36">
        <v>53918.7</v>
      </c>
      <c r="J30" s="46"/>
    </row>
    <row r="31" spans="1:10" ht="63" x14ac:dyDescent="0.2">
      <c r="A31" s="17" t="s">
        <v>12</v>
      </c>
      <c r="B31" s="16">
        <v>-0.6</v>
      </c>
      <c r="C31" s="16">
        <v>0</v>
      </c>
      <c r="D31" s="16">
        <v>-0.08</v>
      </c>
      <c r="E31" s="16"/>
      <c r="F31" s="25">
        <f t="shared" si="3"/>
        <v>-1.1246837711176345E-7</v>
      </c>
      <c r="G31" s="16">
        <f t="shared" si="4"/>
        <v>13.333333333333334</v>
      </c>
      <c r="H31" s="36">
        <v>13.8</v>
      </c>
      <c r="J31" s="46"/>
    </row>
    <row r="32" spans="1:10" s="2" customFormat="1" ht="17.25" customHeight="1" x14ac:dyDescent="0.2">
      <c r="A32" s="17" t="s">
        <v>22</v>
      </c>
      <c r="B32" s="20">
        <f t="shared" ref="B32:D32" si="12">B33+B42+B46+B47+B50+B51+B52</f>
        <v>3329393.9</v>
      </c>
      <c r="C32" s="20">
        <f>C33+C42+C46+C47+C50+C51+C52</f>
        <v>4497435.1000000006</v>
      </c>
      <c r="D32" s="20">
        <f t="shared" si="12"/>
        <v>4301517.4000000004</v>
      </c>
      <c r="E32" s="16">
        <f t="shared" si="2"/>
        <v>95.643790390660669</v>
      </c>
      <c r="F32" s="25">
        <f t="shared" si="3"/>
        <v>6.0473085137001528</v>
      </c>
      <c r="G32" s="16">
        <f t="shared" si="4"/>
        <v>129.19821232327001</v>
      </c>
      <c r="H32" s="41">
        <v>193629</v>
      </c>
    </row>
    <row r="33" spans="1:10" s="2" customFormat="1" ht="63.75" customHeight="1" x14ac:dyDescent="0.2">
      <c r="A33" s="17" t="s">
        <v>55</v>
      </c>
      <c r="B33" s="20">
        <f t="shared" ref="B33:D33" si="13">B34+B35+B36+B37+B38+B39+B40+B41</f>
        <v>2256555.5</v>
      </c>
      <c r="C33" s="20">
        <f t="shared" si="13"/>
        <v>3370298.6</v>
      </c>
      <c r="D33" s="20">
        <f t="shared" si="13"/>
        <v>3201015.6</v>
      </c>
      <c r="E33" s="16">
        <f t="shared" si="2"/>
        <v>94.977210624601625</v>
      </c>
      <c r="F33" s="25">
        <f t="shared" si="3"/>
        <v>4.5001628705179719</v>
      </c>
      <c r="G33" s="16">
        <f t="shared" si="4"/>
        <v>141.85406031449259</v>
      </c>
      <c r="H33" s="41">
        <v>36977.9</v>
      </c>
      <c r="J33" s="47"/>
    </row>
    <row r="34" spans="1:10" ht="81.75" customHeight="1" x14ac:dyDescent="0.2">
      <c r="A34" s="18" t="s">
        <v>30</v>
      </c>
      <c r="B34" s="24">
        <v>4528.1000000000004</v>
      </c>
      <c r="C34" s="29">
        <v>6169.8</v>
      </c>
      <c r="D34" s="24">
        <v>1889</v>
      </c>
      <c r="E34" s="24">
        <f t="shared" si="2"/>
        <v>30.616875749619112</v>
      </c>
      <c r="F34" s="26">
        <f t="shared" si="3"/>
        <v>2.6556595545515144E-3</v>
      </c>
      <c r="G34" s="24">
        <f t="shared" si="4"/>
        <v>41.71727656191338</v>
      </c>
      <c r="H34" s="38">
        <v>-65.2</v>
      </c>
      <c r="J34" s="47"/>
    </row>
    <row r="35" spans="1:10" ht="25.5" customHeight="1" x14ac:dyDescent="0.2">
      <c r="A35" s="18" t="s">
        <v>56</v>
      </c>
      <c r="B35" s="24">
        <v>2135933.9</v>
      </c>
      <c r="C35" s="29">
        <v>3241929.1</v>
      </c>
      <c r="D35" s="24">
        <v>3063903.5</v>
      </c>
      <c r="E35" s="24">
        <f t="shared" si="2"/>
        <v>94.508652271266513</v>
      </c>
      <c r="F35" s="26">
        <f t="shared" si="3"/>
        <v>4.3074031784006488</v>
      </c>
      <c r="G35" s="24">
        <f t="shared" si="4"/>
        <v>143.44561411755299</v>
      </c>
      <c r="H35" s="38">
        <v>-65.2</v>
      </c>
      <c r="J35" s="47"/>
    </row>
    <row r="36" spans="1:10" ht="33.75" customHeight="1" x14ac:dyDescent="0.2">
      <c r="A36" s="18" t="s">
        <v>62</v>
      </c>
      <c r="B36" s="24">
        <v>0</v>
      </c>
      <c r="C36" s="29">
        <v>1467.9</v>
      </c>
      <c r="D36" s="24">
        <v>1.6</v>
      </c>
      <c r="E36" s="24">
        <f t="shared" si="2"/>
        <v>0.10899925063015191</v>
      </c>
      <c r="F36" s="26">
        <f t="shared" si="3"/>
        <v>2.2493675422352691E-6</v>
      </c>
      <c r="G36" s="24"/>
      <c r="H36" s="38"/>
      <c r="J36" s="47"/>
    </row>
    <row r="37" spans="1:10" ht="111.75" customHeight="1" x14ac:dyDescent="0.2">
      <c r="A37" s="18" t="s">
        <v>45</v>
      </c>
      <c r="B37" s="24">
        <v>90279.1</v>
      </c>
      <c r="C37" s="29">
        <v>90000</v>
      </c>
      <c r="D37" s="24">
        <v>109669.1</v>
      </c>
      <c r="E37" s="24">
        <f t="shared" si="2"/>
        <v>121.85455555555555</v>
      </c>
      <c r="F37" s="26">
        <f t="shared" si="3"/>
        <v>0.15417882120384621</v>
      </c>
      <c r="G37" s="24">
        <f t="shared" si="4"/>
        <v>121.47783927841549</v>
      </c>
      <c r="H37" s="38">
        <v>27329.5</v>
      </c>
      <c r="J37" s="47"/>
    </row>
    <row r="38" spans="1:10" ht="98.25" customHeight="1" x14ac:dyDescent="0.2">
      <c r="A38" s="18" t="s">
        <v>44</v>
      </c>
      <c r="B38" s="24">
        <v>3836.9</v>
      </c>
      <c r="C38" s="29">
        <v>4511.1000000000004</v>
      </c>
      <c r="D38" s="24">
        <v>4530.2</v>
      </c>
      <c r="E38" s="24">
        <f t="shared" si="2"/>
        <v>100.42340005763559</v>
      </c>
      <c r="F38" s="26">
        <f t="shared" si="3"/>
        <v>6.3688030248963846E-3</v>
      </c>
      <c r="G38" s="24">
        <f t="shared" si="4"/>
        <v>118.06927467486771</v>
      </c>
      <c r="H38" s="38">
        <v>1067.3</v>
      </c>
      <c r="J38" s="47"/>
    </row>
    <row r="39" spans="1:10" s="6" customFormat="1" ht="47.25" x14ac:dyDescent="0.2">
      <c r="A39" s="18" t="s">
        <v>46</v>
      </c>
      <c r="B39" s="24">
        <v>18003</v>
      </c>
      <c r="C39" s="29">
        <v>25192</v>
      </c>
      <c r="D39" s="24">
        <v>18794.400000000001</v>
      </c>
      <c r="E39" s="24">
        <f t="shared" si="2"/>
        <v>74.604636392505569</v>
      </c>
      <c r="F39" s="26">
        <f t="shared" si="3"/>
        <v>2.6422195834866592E-2</v>
      </c>
      <c r="G39" s="24">
        <f t="shared" si="4"/>
        <v>104.39593401099818</v>
      </c>
      <c r="H39" s="38">
        <v>4296.3</v>
      </c>
      <c r="J39" s="47"/>
    </row>
    <row r="40" spans="1:10" ht="63" x14ac:dyDescent="0.2">
      <c r="A40" s="18" t="s">
        <v>47</v>
      </c>
      <c r="B40" s="24">
        <v>2446.3000000000002</v>
      </c>
      <c r="C40" s="29">
        <v>550</v>
      </c>
      <c r="D40" s="24">
        <v>1554</v>
      </c>
      <c r="E40" s="24">
        <f t="shared" si="2"/>
        <v>282.54545454545456</v>
      </c>
      <c r="F40" s="26">
        <f t="shared" si="3"/>
        <v>2.1846982253960049E-3</v>
      </c>
      <c r="G40" s="24">
        <f t="shared" si="4"/>
        <v>63.524506397416502</v>
      </c>
      <c r="H40" s="38">
        <v>0</v>
      </c>
      <c r="J40" s="47"/>
    </row>
    <row r="41" spans="1:10" ht="113.25" customHeight="1" x14ac:dyDescent="0.2">
      <c r="A41" s="18" t="s">
        <v>48</v>
      </c>
      <c r="B41" s="24">
        <v>1528.2</v>
      </c>
      <c r="C41" s="29">
        <v>478.7</v>
      </c>
      <c r="D41" s="24">
        <v>673.8</v>
      </c>
      <c r="E41" s="24">
        <f t="shared" si="2"/>
        <v>140.75621474827656</v>
      </c>
      <c r="F41" s="26">
        <f t="shared" si="3"/>
        <v>9.472649062238275E-4</v>
      </c>
      <c r="G41" s="24">
        <f t="shared" si="4"/>
        <v>44.091087553985076</v>
      </c>
      <c r="H41" s="38">
        <v>-323.60000000000002</v>
      </c>
      <c r="J41" s="47"/>
    </row>
    <row r="42" spans="1:10" ht="35.25" customHeight="1" x14ac:dyDescent="0.2">
      <c r="A42" s="17" t="s">
        <v>13</v>
      </c>
      <c r="B42" s="16">
        <f t="shared" ref="B42" si="14">B43+B44+B45</f>
        <v>243598.8</v>
      </c>
      <c r="C42" s="16">
        <f>C44+C45</f>
        <v>307336</v>
      </c>
      <c r="D42" s="16">
        <f>D44+D45</f>
        <v>265287.59999999998</v>
      </c>
      <c r="E42" s="16">
        <f t="shared" si="2"/>
        <v>86.318426738162785</v>
      </c>
      <c r="F42" s="25">
        <f t="shared" si="3"/>
        <v>0.37295582299843322</v>
      </c>
      <c r="G42" s="16">
        <f t="shared" si="4"/>
        <v>108.90349213542922</v>
      </c>
      <c r="H42" s="36">
        <f>H43+H44+H45</f>
        <v>46725.299999999996</v>
      </c>
      <c r="J42" s="47"/>
    </row>
    <row r="43" spans="1:10" ht="31.5" x14ac:dyDescent="0.2">
      <c r="A43" s="18" t="s">
        <v>14</v>
      </c>
      <c r="B43" s="24">
        <v>11140.7</v>
      </c>
      <c r="C43" s="29" t="s">
        <v>69</v>
      </c>
      <c r="D43" s="24" t="s">
        <v>69</v>
      </c>
      <c r="E43" s="16"/>
      <c r="F43" s="25"/>
      <c r="G43" s="16"/>
      <c r="H43" s="38">
        <v>8503.2000000000007</v>
      </c>
      <c r="J43" s="47"/>
    </row>
    <row r="44" spans="1:10" ht="15.75" x14ac:dyDescent="0.2">
      <c r="A44" s="18" t="s">
        <v>24</v>
      </c>
      <c r="B44" s="24">
        <v>2083.8000000000002</v>
      </c>
      <c r="C44" s="29">
        <v>5610</v>
      </c>
      <c r="D44" s="24">
        <v>9246</v>
      </c>
      <c r="E44" s="24">
        <f t="shared" si="2"/>
        <v>164.81283422459893</v>
      </c>
      <c r="F44" s="26">
        <f t="shared" si="3"/>
        <v>1.2998532684692062E-2</v>
      </c>
      <c r="G44" s="24">
        <f t="shared" si="4"/>
        <v>443.70860927152319</v>
      </c>
      <c r="H44" s="38">
        <v>1617.9</v>
      </c>
      <c r="J44" s="47"/>
    </row>
    <row r="45" spans="1:10" ht="15.75" x14ac:dyDescent="0.2">
      <c r="A45" s="18" t="s">
        <v>28</v>
      </c>
      <c r="B45" s="24">
        <v>230374.3</v>
      </c>
      <c r="C45" s="29">
        <v>301726</v>
      </c>
      <c r="D45" s="24">
        <v>256041.60000000001</v>
      </c>
      <c r="E45" s="24">
        <f t="shared" si="2"/>
        <v>84.858978013164261</v>
      </c>
      <c r="F45" s="26">
        <f t="shared" si="3"/>
        <v>0.35995729031374119</v>
      </c>
      <c r="G45" s="24">
        <f t="shared" si="4"/>
        <v>111.14156396785579</v>
      </c>
      <c r="H45" s="38">
        <v>36604.199999999997</v>
      </c>
      <c r="J45" s="47"/>
    </row>
    <row r="46" spans="1:10" ht="54" customHeight="1" x14ac:dyDescent="0.2">
      <c r="A46" s="17" t="s">
        <v>15</v>
      </c>
      <c r="B46" s="16">
        <v>47167.4</v>
      </c>
      <c r="C46" s="16">
        <v>70931.8</v>
      </c>
      <c r="D46" s="16">
        <v>97578.2</v>
      </c>
      <c r="E46" s="16">
        <f t="shared" si="2"/>
        <v>137.56622558570345</v>
      </c>
      <c r="F46" s="25">
        <f t="shared" si="3"/>
        <v>0.13718077244358845</v>
      </c>
      <c r="G46" s="16">
        <f t="shared" si="4"/>
        <v>206.87635951949864</v>
      </c>
      <c r="H46" s="36">
        <v>8747.7999999999993</v>
      </c>
      <c r="J46" s="47"/>
    </row>
    <row r="47" spans="1:10" ht="47.25" x14ac:dyDescent="0.2">
      <c r="A47" s="17" t="s">
        <v>34</v>
      </c>
      <c r="B47" s="31">
        <f t="shared" ref="B47:D47" si="15">B48+B49</f>
        <v>5121.7</v>
      </c>
      <c r="C47" s="31">
        <f t="shared" si="15"/>
        <v>7148.2</v>
      </c>
      <c r="D47" s="31">
        <f t="shared" si="15"/>
        <v>8433.7999999999993</v>
      </c>
      <c r="E47" s="16">
        <f t="shared" si="2"/>
        <v>117.98494725944992</v>
      </c>
      <c r="F47" s="25">
        <f t="shared" si="3"/>
        <v>1.1856697486064882E-2</v>
      </c>
      <c r="G47" s="16">
        <f t="shared" si="4"/>
        <v>164.66798133432258</v>
      </c>
      <c r="H47" s="36" t="e">
        <f>#REF!+H49</f>
        <v>#REF!</v>
      </c>
      <c r="J47" s="47"/>
    </row>
    <row r="48" spans="1:10" ht="151.5" customHeight="1" x14ac:dyDescent="0.2">
      <c r="A48" s="18" t="s">
        <v>59</v>
      </c>
      <c r="B48" s="43">
        <v>2239.1</v>
      </c>
      <c r="C48" s="43">
        <v>1148.2</v>
      </c>
      <c r="D48" s="43">
        <v>2860.2</v>
      </c>
      <c r="E48" s="24">
        <f t="shared" si="2"/>
        <v>249.10294373802472</v>
      </c>
      <c r="F48" s="26">
        <f t="shared" si="3"/>
        <v>4.0210256526883228E-3</v>
      </c>
      <c r="G48" s="24">
        <f t="shared" si="4"/>
        <v>127.738823634496</v>
      </c>
      <c r="H48" s="36"/>
      <c r="J48" s="47"/>
    </row>
    <row r="49" spans="1:11" ht="78.75" customHeight="1" x14ac:dyDescent="0.2">
      <c r="A49" s="18" t="s">
        <v>49</v>
      </c>
      <c r="B49" s="24">
        <v>2882.6</v>
      </c>
      <c r="C49" s="29">
        <v>6000</v>
      </c>
      <c r="D49" s="24">
        <v>5573.6</v>
      </c>
      <c r="E49" s="24">
        <f t="shared" si="2"/>
        <v>92.893333333333345</v>
      </c>
      <c r="F49" s="26">
        <f t="shared" si="3"/>
        <v>7.8356718333765611E-3</v>
      </c>
      <c r="G49" s="24">
        <f t="shared" si="4"/>
        <v>193.3532227849858</v>
      </c>
      <c r="H49" s="38">
        <v>2150.6</v>
      </c>
      <c r="J49" s="47"/>
    </row>
    <row r="50" spans="1:11" ht="33" customHeight="1" x14ac:dyDescent="0.2">
      <c r="A50" s="17" t="s">
        <v>20</v>
      </c>
      <c r="B50" s="16">
        <v>95.6</v>
      </c>
      <c r="C50" s="20">
        <v>95.6</v>
      </c>
      <c r="D50" s="16">
        <v>95.6</v>
      </c>
      <c r="E50" s="16">
        <f t="shared" si="2"/>
        <v>100</v>
      </c>
      <c r="F50" s="25">
        <f t="shared" si="3"/>
        <v>1.3439971064855731E-4</v>
      </c>
      <c r="G50" s="16">
        <f t="shared" si="4"/>
        <v>100</v>
      </c>
      <c r="H50" s="36">
        <v>320.10000000000002</v>
      </c>
      <c r="J50" s="47"/>
    </row>
    <row r="51" spans="1:11" ht="31.5" customHeight="1" x14ac:dyDescent="0.2">
      <c r="A51" s="17" t="s">
        <v>16</v>
      </c>
      <c r="B51" s="16">
        <v>776804.1</v>
      </c>
      <c r="C51" s="20">
        <v>741624.9</v>
      </c>
      <c r="D51" s="16">
        <v>728816.2</v>
      </c>
      <c r="E51" s="16">
        <f t="shared" si="2"/>
        <v>98.272887007973964</v>
      </c>
      <c r="F51" s="25">
        <f t="shared" si="3"/>
        <v>1.0246096903345301</v>
      </c>
      <c r="G51" s="16">
        <f t="shared" si="4"/>
        <v>93.822393573875317</v>
      </c>
      <c r="H51" s="36">
        <v>97291.3</v>
      </c>
      <c r="J51" s="47"/>
    </row>
    <row r="52" spans="1:11" ht="15.75" x14ac:dyDescent="0.2">
      <c r="A52" s="17" t="s">
        <v>17</v>
      </c>
      <c r="B52" s="16">
        <v>50.8</v>
      </c>
      <c r="C52" s="20">
        <v>0</v>
      </c>
      <c r="D52" s="16">
        <v>290.39999999999998</v>
      </c>
      <c r="E52" s="16"/>
      <c r="F52" s="25">
        <f t="shared" si="3"/>
        <v>4.0826020891570128E-4</v>
      </c>
      <c r="G52" s="16">
        <f t="shared" si="4"/>
        <v>571.65354330708658</v>
      </c>
      <c r="H52" s="36">
        <v>292</v>
      </c>
      <c r="J52" s="47"/>
    </row>
    <row r="53" spans="1:11" ht="22.5" customHeight="1" x14ac:dyDescent="0.2">
      <c r="A53" s="17" t="s">
        <v>18</v>
      </c>
      <c r="B53" s="16">
        <f t="shared" ref="B53" si="16">B54+B63+B64+B66+B67</f>
        <v>26045826.800000001</v>
      </c>
      <c r="C53" s="16">
        <f>C54+C63+C64+C66+C67+C65</f>
        <v>33632369.599999994</v>
      </c>
      <c r="D53" s="16">
        <f>D54+D63+D64+D66+D67+D65</f>
        <v>25322965.400000002</v>
      </c>
      <c r="E53" s="16">
        <f t="shared" si="2"/>
        <v>75.293432193965913</v>
      </c>
      <c r="F53" s="25">
        <f t="shared" si="3"/>
        <v>35.600410277441725</v>
      </c>
      <c r="G53" s="16">
        <f t="shared" si="4"/>
        <v>97.224655582828348</v>
      </c>
      <c r="H53" s="36">
        <f>H54+H63+H66+H67</f>
        <v>4641925.6000000006</v>
      </c>
      <c r="K53" s="45"/>
    </row>
    <row r="54" spans="1:11" ht="31.5" x14ac:dyDescent="0.2">
      <c r="A54" s="17" t="s">
        <v>52</v>
      </c>
      <c r="B54" s="16">
        <f t="shared" ref="B54" si="17">B55+B60+B61+B62+0.1</f>
        <v>25596914.700000003</v>
      </c>
      <c r="C54" s="16">
        <f>C55+C60+C61+C62</f>
        <v>33739626.5</v>
      </c>
      <c r="D54" s="16">
        <f>D55+D60+D61+D62</f>
        <v>25132292.600000001</v>
      </c>
      <c r="E54" s="16">
        <f t="shared" si="2"/>
        <v>74.488947291695723</v>
      </c>
      <c r="F54" s="25">
        <f t="shared" si="3"/>
        <v>35.332352022749774</v>
      </c>
      <c r="G54" s="16">
        <f t="shared" si="4"/>
        <v>98.184851160987762</v>
      </c>
      <c r="H54" s="36">
        <f>H55+H60+H61+H62</f>
        <v>4579389.3000000007</v>
      </c>
    </row>
    <row r="55" spans="1:11" ht="33.75" customHeight="1" x14ac:dyDescent="0.2">
      <c r="A55" s="17" t="s">
        <v>37</v>
      </c>
      <c r="B55" s="20">
        <f t="shared" ref="B55:D55" si="18">B56+B57+B58+B59</f>
        <v>13698723.1</v>
      </c>
      <c r="C55" s="20">
        <f t="shared" si="18"/>
        <v>16797496.600000001</v>
      </c>
      <c r="D55" s="20">
        <f t="shared" si="18"/>
        <v>12901641.799999999</v>
      </c>
      <c r="E55" s="16">
        <f t="shared" si="2"/>
        <v>76.806932052005877</v>
      </c>
      <c r="F55" s="25">
        <f t="shared" si="3"/>
        <v>18.137833941541132</v>
      </c>
      <c r="G55" s="16">
        <f t="shared" si="4"/>
        <v>94.181345997131643</v>
      </c>
      <c r="H55" s="41">
        <f>H56+H58</f>
        <v>3257796.3</v>
      </c>
    </row>
    <row r="56" spans="1:11" ht="32.25" customHeight="1" x14ac:dyDescent="0.2">
      <c r="A56" s="21" t="s">
        <v>57</v>
      </c>
      <c r="B56" s="32">
        <v>11040152.4</v>
      </c>
      <c r="C56" s="32">
        <v>15748779.6</v>
      </c>
      <c r="D56" s="32">
        <v>11811584.699999999</v>
      </c>
      <c r="E56" s="24">
        <f t="shared" si="2"/>
        <v>75</v>
      </c>
      <c r="F56" s="26">
        <f t="shared" si="3"/>
        <v>16.605372029089192</v>
      </c>
      <c r="G56" s="24">
        <f t="shared" si="4"/>
        <v>106.98751495495659</v>
      </c>
      <c r="H56" s="39">
        <v>3041364.3</v>
      </c>
    </row>
    <row r="57" spans="1:11" ht="48.75" customHeight="1" x14ac:dyDescent="0.2">
      <c r="A57" s="21" t="s">
        <v>63</v>
      </c>
      <c r="B57" s="32">
        <v>1580000</v>
      </c>
      <c r="C57" s="32">
        <v>0</v>
      </c>
      <c r="D57" s="32">
        <v>145357.20000000001</v>
      </c>
      <c r="E57" s="24"/>
      <c r="F57" s="26">
        <f t="shared" si="3"/>
        <v>0.20435110481887531</v>
      </c>
      <c r="G57" s="24">
        <f t="shared" si="4"/>
        <v>9.1998227848101273</v>
      </c>
      <c r="H57" s="39"/>
    </row>
    <row r="58" spans="1:11" ht="63.75" customHeight="1" x14ac:dyDescent="0.2">
      <c r="A58" s="21" t="s">
        <v>31</v>
      </c>
      <c r="B58" s="32">
        <v>920810.7</v>
      </c>
      <c r="C58" s="32">
        <v>1048717</v>
      </c>
      <c r="D58" s="32">
        <v>786537.9</v>
      </c>
      <c r="E58" s="24">
        <f t="shared" si="2"/>
        <v>75.000014303191421</v>
      </c>
      <c r="F58" s="26">
        <f t="shared" si="3"/>
        <v>1.1057580143736812</v>
      </c>
      <c r="G58" s="24">
        <f t="shared" si="4"/>
        <v>85.417980047364793</v>
      </c>
      <c r="H58" s="39">
        <v>216432</v>
      </c>
    </row>
    <row r="59" spans="1:11" ht="66" customHeight="1" x14ac:dyDescent="0.2">
      <c r="A59" s="21" t="s">
        <v>58</v>
      </c>
      <c r="B59" s="32">
        <v>157760</v>
      </c>
      <c r="C59" s="32">
        <v>0</v>
      </c>
      <c r="D59" s="32">
        <v>158162</v>
      </c>
      <c r="E59" s="24"/>
      <c r="F59" s="26">
        <f t="shared" si="3"/>
        <v>0.22235279325938415</v>
      </c>
      <c r="G59" s="24">
        <f t="shared" si="4"/>
        <v>100.25481744421907</v>
      </c>
      <c r="H59" s="39"/>
    </row>
    <row r="60" spans="1:11" ht="31.5" customHeight="1" x14ac:dyDescent="0.2">
      <c r="A60" s="17" t="s">
        <v>39</v>
      </c>
      <c r="B60" s="16">
        <v>9618749.4000000004</v>
      </c>
      <c r="C60" s="20">
        <v>13277250</v>
      </c>
      <c r="D60" s="16">
        <v>9565645.6999999993</v>
      </c>
      <c r="E60" s="16">
        <f t="shared" si="2"/>
        <v>72.045383644956601</v>
      </c>
      <c r="F60" s="25">
        <f t="shared" si="3"/>
        <v>13.447908098813979</v>
      </c>
      <c r="G60" s="16">
        <f t="shared" si="4"/>
        <v>99.447914715399477</v>
      </c>
      <c r="H60" s="36">
        <v>149180.5</v>
      </c>
    </row>
    <row r="61" spans="1:11" ht="28.5" customHeight="1" x14ac:dyDescent="0.2">
      <c r="A61" s="17" t="s">
        <v>43</v>
      </c>
      <c r="B61" s="16">
        <v>1521148</v>
      </c>
      <c r="C61" s="20">
        <v>2347931</v>
      </c>
      <c r="D61" s="16">
        <v>1710068</v>
      </c>
      <c r="E61" s="16">
        <f t="shared" si="2"/>
        <v>72.832975074650832</v>
      </c>
      <c r="F61" s="25">
        <f t="shared" si="3"/>
        <v>2.4041071588844884</v>
      </c>
      <c r="G61" s="16">
        <f t="shared" si="4"/>
        <v>112.41956732678213</v>
      </c>
      <c r="H61" s="36">
        <v>1081180.6000000001</v>
      </c>
    </row>
    <row r="62" spans="1:11" ht="21.75" customHeight="1" x14ac:dyDescent="0.2">
      <c r="A62" s="17" t="s">
        <v>19</v>
      </c>
      <c r="B62" s="16">
        <v>758294.1</v>
      </c>
      <c r="C62" s="20">
        <v>1316948.8999999999</v>
      </c>
      <c r="D62" s="16">
        <v>954937.1</v>
      </c>
      <c r="E62" s="16">
        <f t="shared" si="2"/>
        <v>72.511325230614503</v>
      </c>
      <c r="F62" s="25">
        <f t="shared" si="3"/>
        <v>1.3425028235101719</v>
      </c>
      <c r="G62" s="16">
        <f t="shared" si="4"/>
        <v>125.93228669456877</v>
      </c>
      <c r="H62" s="36">
        <v>91231.9</v>
      </c>
    </row>
    <row r="63" spans="1:11" ht="48" customHeight="1" x14ac:dyDescent="0.2">
      <c r="A63" s="22" t="s">
        <v>32</v>
      </c>
      <c r="B63" s="33">
        <v>127237.4</v>
      </c>
      <c r="C63" s="20">
        <v>3051</v>
      </c>
      <c r="D63" s="33">
        <v>8729.6</v>
      </c>
      <c r="E63" s="16">
        <f t="shared" si="2"/>
        <v>286.12258275975091</v>
      </c>
      <c r="F63" s="25">
        <f t="shared" si="3"/>
        <v>1.2272549310435628E-2</v>
      </c>
      <c r="G63" s="16">
        <f t="shared" si="4"/>
        <v>6.8608758116717263</v>
      </c>
      <c r="H63" s="42">
        <v>-173.3</v>
      </c>
    </row>
    <row r="64" spans="1:11" ht="33" customHeight="1" x14ac:dyDescent="0.2">
      <c r="A64" s="22" t="s">
        <v>60</v>
      </c>
      <c r="B64" s="33">
        <v>3437.5</v>
      </c>
      <c r="C64" s="20">
        <v>0</v>
      </c>
      <c r="D64" s="33">
        <v>3562.5</v>
      </c>
      <c r="E64" s="16"/>
      <c r="F64" s="25">
        <f t="shared" si="3"/>
        <v>5.008357418258216E-3</v>
      </c>
      <c r="G64" s="16">
        <f t="shared" si="4"/>
        <v>103.63636363636364</v>
      </c>
      <c r="H64" s="42"/>
    </row>
    <row r="65" spans="1:8" ht="17.25" customHeight="1" x14ac:dyDescent="0.2">
      <c r="A65" s="22" t="s">
        <v>64</v>
      </c>
      <c r="B65" s="33"/>
      <c r="C65" s="20">
        <v>12159.9</v>
      </c>
      <c r="D65" s="33">
        <v>12159.9</v>
      </c>
      <c r="E65" s="16">
        <f t="shared" si="2"/>
        <v>100</v>
      </c>
      <c r="F65" s="25">
        <f t="shared" si="3"/>
        <v>1.7095052735516654E-2</v>
      </c>
      <c r="G65" s="16"/>
      <c r="H65" s="42"/>
    </row>
    <row r="66" spans="1:8" ht="101.25" customHeight="1" x14ac:dyDescent="0.2">
      <c r="A66" s="17" t="s">
        <v>38</v>
      </c>
      <c r="B66" s="16">
        <v>362738.5</v>
      </c>
      <c r="C66" s="20">
        <v>15913.3</v>
      </c>
      <c r="D66" s="16">
        <v>257436</v>
      </c>
      <c r="E66" s="16">
        <f t="shared" si="2"/>
        <v>1617.7411347740569</v>
      </c>
      <c r="F66" s="25">
        <f t="shared" si="3"/>
        <v>0.36191761412679924</v>
      </c>
      <c r="G66" s="16">
        <f t="shared" si="4"/>
        <v>70.970134132439753</v>
      </c>
      <c r="H66" s="36">
        <v>72944.5</v>
      </c>
    </row>
    <row r="67" spans="1:8" ht="63" x14ac:dyDescent="0.2">
      <c r="A67" s="17" t="s">
        <v>53</v>
      </c>
      <c r="B67" s="16">
        <v>-44501.3</v>
      </c>
      <c r="C67" s="20">
        <v>-138381.1</v>
      </c>
      <c r="D67" s="16">
        <v>-91215.2</v>
      </c>
      <c r="E67" s="16">
        <f t="shared" si="2"/>
        <v>65.915937942392418</v>
      </c>
      <c r="F67" s="25">
        <f t="shared" si="3"/>
        <v>-0.12823531889906156</v>
      </c>
      <c r="G67" s="16">
        <f t="shared" si="4"/>
        <v>204.97198958232681</v>
      </c>
      <c r="H67" s="36">
        <v>-10234.9</v>
      </c>
    </row>
    <row r="68" spans="1:8" ht="15.6" customHeight="1" x14ac:dyDescent="0.2">
      <c r="A68" s="23" t="s">
        <v>33</v>
      </c>
      <c r="B68" s="20">
        <f>B53+B6</f>
        <v>67164786.799999997</v>
      </c>
      <c r="C68" s="20">
        <f t="shared" ref="C68:D68" si="19">C53+C6</f>
        <v>96249524.699999988</v>
      </c>
      <c r="D68" s="20">
        <f t="shared" si="19"/>
        <v>71131105.520000011</v>
      </c>
      <c r="E68" s="16">
        <f t="shared" si="2"/>
        <v>73.902812239030226</v>
      </c>
      <c r="F68" s="25">
        <f t="shared" si="3"/>
        <v>100</v>
      </c>
      <c r="G68" s="16">
        <f t="shared" si="4"/>
        <v>105.90535444087796</v>
      </c>
      <c r="H68" s="41">
        <f>H53+H6</f>
        <v>10993740.600000001</v>
      </c>
    </row>
    <row r="69" spans="1:8" x14ac:dyDescent="0.2">
      <c r="D69" s="44"/>
      <c r="E69" s="10"/>
      <c r="G69" s="5"/>
    </row>
    <row r="70" spans="1:8" x14ac:dyDescent="0.2">
      <c r="D70" s="12"/>
      <c r="E70" s="14"/>
    </row>
    <row r="71" spans="1:8" x14ac:dyDescent="0.2">
      <c r="E71" s="11"/>
    </row>
    <row r="72" spans="1:8" x14ac:dyDescent="0.2">
      <c r="E72" s="11"/>
    </row>
  </sheetData>
  <mergeCells count="10">
    <mergeCell ref="E1:G1"/>
    <mergeCell ref="A3:G3"/>
    <mergeCell ref="A2:G2"/>
    <mergeCell ref="A4:A5"/>
    <mergeCell ref="G4:G5"/>
    <mergeCell ref="F4:F5"/>
    <mergeCell ref="E4:E5"/>
    <mergeCell ref="D4:D5"/>
    <mergeCell ref="C4:C5"/>
    <mergeCell ref="B4:B5"/>
  </mergeCells>
  <phoneticPr fontId="1" type="noConversion"/>
  <pageMargins left="0.78740157480314965" right="0.19685039370078741" top="0.59055118110236227" bottom="0.39370078740157483" header="0.31496062992125984" footer="0.27559055118110237"/>
  <pageSetup paperSize="9" scale="82" fitToHeight="0" orientation="portrait" r:id="rId1"/>
  <headerFooter differentFirst="1"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4" sqref="D24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Pre_Installed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Pre_Installed User</dc:creator>
  <cp:lastModifiedBy>Наталия Михайловна Шик</cp:lastModifiedBy>
  <cp:lastPrinted>2025-11-20T13:23:23Z</cp:lastPrinted>
  <dcterms:created xsi:type="dcterms:W3CDTF">2007-08-27T13:19:22Z</dcterms:created>
  <dcterms:modified xsi:type="dcterms:W3CDTF">2025-11-20T13:24:25Z</dcterms:modified>
</cp:coreProperties>
</file>