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8800" windowHeight="12300" activeTab="1"/>
  </bookViews>
  <sheets>
    <sheet name="Приложение 1" sheetId="1" r:id="rId1"/>
    <sheet name="Приложение 2" sheetId="3" r:id="rId2"/>
    <sheet name="Приложение 3" sheetId="2" r:id="rId3"/>
    <sheet name="Приложение 4" sheetId="4" r:id="rId4"/>
  </sheets>
  <definedNames>
    <definedName name="_xlnm.Print_Area" localSheetId="0">'Приложение 1'!$A$1:$P$150</definedName>
    <definedName name="_xlnm.Print_Area" localSheetId="1">'Приложение 2'!$A$1:$P$265</definedName>
    <definedName name="_xlnm.Print_Area" localSheetId="2">'Приложение 3'!$A$1:$P$56</definedName>
    <definedName name="_xlnm.Print_Area" localSheetId="3">'Приложение 4'!$A$1:$P$49</definedName>
  </definedNames>
  <calcPr calcId="162913"/>
</workbook>
</file>

<file path=xl/calcChain.xml><?xml version="1.0" encoding="utf-8"?>
<calcChain xmlns="http://schemas.openxmlformats.org/spreadsheetml/2006/main">
  <c r="N184" i="3" l="1"/>
  <c r="O184" i="3"/>
  <c r="O57" i="1" l="1"/>
  <c r="O56" i="1" s="1"/>
  <c r="N57" i="1"/>
  <c r="N56" i="1" s="1"/>
  <c r="P15" i="4" l="1"/>
  <c r="P17" i="4"/>
  <c r="P19" i="4"/>
  <c r="P21" i="4"/>
  <c r="P23" i="4"/>
  <c r="P25" i="4"/>
  <c r="P27" i="4"/>
  <c r="P29" i="4"/>
  <c r="P30" i="4"/>
  <c r="P31" i="4"/>
  <c r="P32" i="4"/>
  <c r="P34" i="4"/>
  <c r="P14" i="2"/>
  <c r="P22" i="2"/>
  <c r="P24" i="2"/>
  <c r="P33" i="2"/>
  <c r="P36" i="2"/>
  <c r="P37" i="2"/>
  <c r="P38" i="2"/>
  <c r="P40" i="2"/>
  <c r="O199" i="3"/>
  <c r="O198" i="3" s="1"/>
  <c r="N199" i="3"/>
  <c r="N198" i="3" s="1"/>
  <c r="M199" i="3"/>
  <c r="M198" i="3" s="1"/>
  <c r="N211" i="3"/>
  <c r="O211" i="3"/>
  <c r="M211" i="3"/>
  <c r="P15" i="3" l="1"/>
  <c r="P23" i="3"/>
  <c r="P32" i="3"/>
  <c r="P41" i="3"/>
  <c r="P43" i="3"/>
  <c r="P45" i="3"/>
  <c r="P46" i="3"/>
  <c r="P48" i="3"/>
  <c r="P50" i="3"/>
  <c r="P51" i="3"/>
  <c r="P53" i="3"/>
  <c r="P55" i="3"/>
  <c r="P60" i="3"/>
  <c r="P62" i="3"/>
  <c r="P63" i="3"/>
  <c r="P65" i="3"/>
  <c r="P67" i="3"/>
  <c r="P69" i="3"/>
  <c r="P71" i="3"/>
  <c r="P72" i="3"/>
  <c r="P74" i="3"/>
  <c r="P76" i="3"/>
  <c r="P78" i="3"/>
  <c r="P80" i="3"/>
  <c r="P81" i="3"/>
  <c r="P89" i="3"/>
  <c r="P91" i="3"/>
  <c r="P95" i="3"/>
  <c r="P97" i="3"/>
  <c r="P101" i="3"/>
  <c r="P102" i="3"/>
  <c r="P103" i="3"/>
  <c r="P104" i="3"/>
  <c r="P112" i="3"/>
  <c r="P114" i="3"/>
  <c r="P116" i="3"/>
  <c r="P125" i="3"/>
  <c r="P132" i="3"/>
  <c r="P136" i="3"/>
  <c r="P145" i="3"/>
  <c r="P157" i="3"/>
  <c r="P167" i="3"/>
  <c r="P169" i="3"/>
  <c r="P171" i="3"/>
  <c r="P175" i="3"/>
  <c r="P179" i="3"/>
  <c r="P192" i="3"/>
  <c r="P200" i="3"/>
  <c r="P204" i="3"/>
  <c r="P212" i="3"/>
  <c r="P213" i="3"/>
  <c r="P215" i="3"/>
  <c r="P226" i="3"/>
  <c r="P228" i="3"/>
  <c r="P230" i="3"/>
  <c r="P232" i="3"/>
  <c r="P234" i="3"/>
  <c r="P236" i="3"/>
  <c r="P238" i="3"/>
  <c r="P240" i="3"/>
  <c r="P242" i="3"/>
  <c r="P250" i="3"/>
  <c r="P252" i="3"/>
  <c r="P17" i="1"/>
  <c r="P15" i="1"/>
  <c r="P16" i="1"/>
  <c r="P18" i="1"/>
  <c r="P20" i="1"/>
  <c r="P29" i="1"/>
  <c r="P41" i="1"/>
  <c r="P52" i="1"/>
  <c r="P53" i="1"/>
  <c r="P54" i="1"/>
  <c r="P58" i="1"/>
  <c r="P74" i="1"/>
  <c r="P75" i="1"/>
  <c r="P92" i="1"/>
  <c r="P93" i="1"/>
  <c r="P94" i="1"/>
  <c r="P98" i="1"/>
  <c r="P105" i="1"/>
  <c r="P106" i="1"/>
  <c r="P107" i="1"/>
  <c r="P108" i="1"/>
  <c r="P109" i="1"/>
  <c r="P110" i="1"/>
  <c r="P111" i="1"/>
  <c r="P112" i="1"/>
  <c r="P114" i="1"/>
  <c r="P123" i="1"/>
  <c r="P127" i="1"/>
  <c r="O251" i="3" l="1"/>
  <c r="N251" i="3"/>
  <c r="M251" i="3"/>
  <c r="M249" i="3"/>
  <c r="O249" i="3"/>
  <c r="N249" i="3"/>
  <c r="O248" i="3"/>
  <c r="N247" i="3" l="1"/>
  <c r="N246" i="3" s="1"/>
  <c r="N245" i="3" s="1"/>
  <c r="N244" i="3" s="1"/>
  <c r="N243" i="3" s="1"/>
  <c r="N248" i="3"/>
  <c r="M247" i="3"/>
  <c r="M246" i="3" s="1"/>
  <c r="M245" i="3" s="1"/>
  <c r="M244" i="3" s="1"/>
  <c r="M243" i="3" s="1"/>
  <c r="M248" i="3"/>
  <c r="O247" i="3"/>
  <c r="P248" i="3"/>
  <c r="P249" i="3"/>
  <c r="P251" i="3"/>
  <c r="M28" i="4"/>
  <c r="N28" i="4"/>
  <c r="O28" i="4"/>
  <c r="P28" i="4" s="1"/>
  <c r="N35" i="2"/>
  <c r="O35" i="2"/>
  <c r="P35" i="2" s="1"/>
  <c r="M35" i="2"/>
  <c r="O246" i="3" l="1"/>
  <c r="P247" i="3"/>
  <c r="M95" i="1"/>
  <c r="P95" i="1" s="1"/>
  <c r="O245" i="3" l="1"/>
  <c r="P246" i="3"/>
  <c r="M42" i="1"/>
  <c r="P42" i="1" s="1"/>
  <c r="M38" i="1"/>
  <c r="P38" i="1" s="1"/>
  <c r="O244" i="3" l="1"/>
  <c r="P245" i="3"/>
  <c r="O243" i="3" l="1"/>
  <c r="P243" i="3" s="1"/>
  <c r="P244" i="3"/>
  <c r="N55" i="1"/>
  <c r="O55" i="1"/>
  <c r="M57" i="1"/>
  <c r="P57" i="1" s="1"/>
  <c r="N49" i="1"/>
  <c r="O49" i="1"/>
  <c r="M56" i="1" l="1"/>
  <c r="M51" i="1"/>
  <c r="P51" i="1" s="1"/>
  <c r="M55" i="1" l="1"/>
  <c r="P55" i="1" s="1"/>
  <c r="P56" i="1"/>
  <c r="M67" i="1"/>
  <c r="P67" i="1" s="1"/>
  <c r="N104" i="1" l="1"/>
  <c r="O104" i="1"/>
  <c r="M113" i="1"/>
  <c r="M104" i="1" l="1"/>
  <c r="P104" i="1" s="1"/>
  <c r="P113" i="1"/>
  <c r="N237" i="3"/>
  <c r="O237" i="3"/>
  <c r="M237" i="3"/>
  <c r="O241" i="3"/>
  <c r="N241" i="3"/>
  <c r="M241" i="3"/>
  <c r="O239" i="3"/>
  <c r="N239" i="3"/>
  <c r="M239" i="3"/>
  <c r="O235" i="3"/>
  <c r="N235" i="3"/>
  <c r="M235" i="3"/>
  <c r="O233" i="3"/>
  <c r="N233" i="3"/>
  <c r="M233" i="3"/>
  <c r="O231" i="3"/>
  <c r="N231" i="3"/>
  <c r="M231" i="3"/>
  <c r="O229" i="3"/>
  <c r="N229" i="3"/>
  <c r="M229" i="3"/>
  <c r="O225" i="3"/>
  <c r="N225" i="3"/>
  <c r="M225" i="3"/>
  <c r="P233" i="3" l="1"/>
  <c r="P225" i="3"/>
  <c r="P235" i="3"/>
  <c r="P237" i="3"/>
  <c r="P231" i="3"/>
  <c r="P241" i="3"/>
  <c r="P229" i="3"/>
  <c r="P239" i="3"/>
  <c r="N100" i="3"/>
  <c r="N99" i="3" s="1"/>
  <c r="N98" i="3" s="1"/>
  <c r="O100" i="3"/>
  <c r="M100" i="3"/>
  <c r="M99" i="3" s="1"/>
  <c r="M98" i="3" s="1"/>
  <c r="O99" i="3" l="1"/>
  <c r="P100" i="3"/>
  <c r="M188" i="3"/>
  <c r="P188" i="3" s="1"/>
  <c r="O98" i="3" l="1"/>
  <c r="P98" i="3" s="1"/>
  <c r="P99" i="3"/>
  <c r="N73" i="1"/>
  <c r="O73" i="1"/>
  <c r="M73" i="1"/>
  <c r="P73" i="1" l="1"/>
  <c r="M138" i="1"/>
  <c r="P138" i="1" s="1"/>
  <c r="M224" i="3"/>
  <c r="P224" i="3" s="1"/>
  <c r="M153" i="3"/>
  <c r="P153" i="3" s="1"/>
  <c r="M83" i="1"/>
  <c r="P83" i="1" s="1"/>
  <c r="M161" i="3" l="1"/>
  <c r="P161" i="3" s="1"/>
  <c r="M165" i="3"/>
  <c r="P165" i="3" s="1"/>
  <c r="O170" i="3"/>
  <c r="N170" i="3"/>
  <c r="M170" i="3"/>
  <c r="N40" i="1"/>
  <c r="O40" i="1"/>
  <c r="M19" i="1"/>
  <c r="M14" i="1" s="1"/>
  <c r="N14" i="1"/>
  <c r="O14" i="1"/>
  <c r="P170" i="3" l="1"/>
  <c r="P211" i="3"/>
  <c r="P19" i="1"/>
  <c r="P14" i="1"/>
  <c r="M137" i="1"/>
  <c r="P137" i="1" s="1"/>
  <c r="N135" i="1"/>
  <c r="O135" i="1"/>
  <c r="N174" i="3" l="1"/>
  <c r="N173" i="3" s="1"/>
  <c r="O174" i="3"/>
  <c r="O173" i="3" s="1"/>
  <c r="M174" i="3"/>
  <c r="M173" i="3" s="1"/>
  <c r="P174" i="3" l="1"/>
  <c r="N168" i="3"/>
  <c r="O168" i="3"/>
  <c r="M168" i="3"/>
  <c r="P168" i="3" l="1"/>
  <c r="N96" i="3"/>
  <c r="O96" i="3"/>
  <c r="M96" i="3"/>
  <c r="N90" i="3"/>
  <c r="O90" i="3"/>
  <c r="M90" i="3"/>
  <c r="P96" i="3" l="1"/>
  <c r="P90" i="3"/>
  <c r="N113" i="3"/>
  <c r="O113" i="3"/>
  <c r="M113" i="3"/>
  <c r="N115" i="3"/>
  <c r="O115" i="3"/>
  <c r="M115" i="3"/>
  <c r="P113" i="3" l="1"/>
  <c r="P115" i="3"/>
  <c r="N47" i="3"/>
  <c r="O47" i="3"/>
  <c r="M47" i="3"/>
  <c r="P47" i="3" l="1"/>
  <c r="M40" i="1"/>
  <c r="P40" i="1" s="1"/>
  <c r="M37" i="1"/>
  <c r="P37" i="1" s="1"/>
  <c r="N156" i="3" l="1"/>
  <c r="N155" i="3" s="1"/>
  <c r="N154" i="3" s="1"/>
  <c r="O156" i="3"/>
  <c r="M156" i="3"/>
  <c r="M155" i="3" s="1"/>
  <c r="M154" i="3" s="1"/>
  <c r="N91" i="1"/>
  <c r="O91" i="1"/>
  <c r="M91" i="1"/>
  <c r="O155" i="3" l="1"/>
  <c r="P156" i="3"/>
  <c r="P91" i="1"/>
  <c r="M126" i="1"/>
  <c r="P126" i="1" s="1"/>
  <c r="N72" i="1"/>
  <c r="N71" i="1" s="1"/>
  <c r="N70" i="1" s="1"/>
  <c r="N69" i="1" s="1"/>
  <c r="N68" i="1" s="1"/>
  <c r="O72" i="1"/>
  <c r="M72" i="1"/>
  <c r="M71" i="1" s="1"/>
  <c r="M70" i="1" s="1"/>
  <c r="M69" i="1" s="1"/>
  <c r="M68" i="1" s="1"/>
  <c r="O154" i="3" l="1"/>
  <c r="P154" i="3" s="1"/>
  <c r="P155" i="3"/>
  <c r="O71" i="1"/>
  <c r="P72" i="1"/>
  <c r="N28" i="1"/>
  <c r="N27" i="1" s="1"/>
  <c r="N26" i="1" s="1"/>
  <c r="N25" i="1" s="1"/>
  <c r="N24" i="1" s="1"/>
  <c r="N23" i="1" s="1"/>
  <c r="N22" i="1" s="1"/>
  <c r="O28" i="1"/>
  <c r="M28" i="1"/>
  <c r="M27" i="1" s="1"/>
  <c r="M26" i="1" s="1"/>
  <c r="M25" i="1" s="1"/>
  <c r="M24" i="1" s="1"/>
  <c r="M23" i="1" s="1"/>
  <c r="M22" i="1" s="1"/>
  <c r="O27" i="1" l="1"/>
  <c r="P28" i="1"/>
  <c r="O70" i="1"/>
  <c r="P71" i="1"/>
  <c r="M50" i="1"/>
  <c r="P50" i="1" s="1"/>
  <c r="O69" i="1" l="1"/>
  <c r="P70" i="1"/>
  <c r="M49" i="1"/>
  <c r="P49" i="1" s="1"/>
  <c r="O26" i="1"/>
  <c r="P27" i="1"/>
  <c r="M48" i="1" l="1"/>
  <c r="M47" i="1" s="1"/>
  <c r="O25" i="1"/>
  <c r="P26" i="1"/>
  <c r="O68" i="1"/>
  <c r="P68" i="1" s="1"/>
  <c r="P69" i="1"/>
  <c r="N48" i="1"/>
  <c r="N47" i="1" s="1"/>
  <c r="O48" i="1"/>
  <c r="M149" i="3"/>
  <c r="P149" i="3" s="1"/>
  <c r="O187" i="3"/>
  <c r="N187" i="3"/>
  <c r="N186" i="3" s="1"/>
  <c r="N185" i="3" s="1"/>
  <c r="M187" i="3"/>
  <c r="M186" i="3" s="1"/>
  <c r="M185" i="3" s="1"/>
  <c r="O186" i="3" l="1"/>
  <c r="P187" i="3"/>
  <c r="O47" i="1"/>
  <c r="P47" i="1" s="1"/>
  <c r="P48" i="1"/>
  <c r="O24" i="1"/>
  <c r="P25" i="1"/>
  <c r="M46" i="1"/>
  <c r="M45" i="1" s="1"/>
  <c r="M44" i="1" s="1"/>
  <c r="M43" i="1" s="1"/>
  <c r="N46" i="1"/>
  <c r="N45" i="1" s="1"/>
  <c r="N44" i="1" s="1"/>
  <c r="N43" i="1" s="1"/>
  <c r="M136" i="1"/>
  <c r="O46" i="1" l="1"/>
  <c r="O45" i="1" s="1"/>
  <c r="O185" i="3"/>
  <c r="P185" i="3" s="1"/>
  <c r="P186" i="3"/>
  <c r="P46" i="1"/>
  <c r="O23" i="1"/>
  <c r="P24" i="1"/>
  <c r="M135" i="1"/>
  <c r="P135" i="1" s="1"/>
  <c r="P136" i="1"/>
  <c r="N160" i="3"/>
  <c r="N159" i="3" s="1"/>
  <c r="N158" i="3" s="1"/>
  <c r="O160" i="3"/>
  <c r="M160" i="3"/>
  <c r="M159" i="3" s="1"/>
  <c r="M158" i="3" s="1"/>
  <c r="N135" i="3"/>
  <c r="N134" i="3" s="1"/>
  <c r="N133" i="3" s="1"/>
  <c r="O135" i="3"/>
  <c r="M135" i="3"/>
  <c r="M134" i="3" s="1"/>
  <c r="M133" i="3" s="1"/>
  <c r="N39" i="1"/>
  <c r="O39" i="1"/>
  <c r="M39" i="1"/>
  <c r="O159" i="3" l="1"/>
  <c r="P160" i="3"/>
  <c r="O134" i="3"/>
  <c r="P135" i="3"/>
  <c r="O22" i="1"/>
  <c r="P22" i="1" s="1"/>
  <c r="P23" i="1"/>
  <c r="P39" i="1"/>
  <c r="O44" i="1"/>
  <c r="P45" i="1"/>
  <c r="N31" i="3"/>
  <c r="N30" i="3" s="1"/>
  <c r="N29" i="3" s="1"/>
  <c r="N28" i="3" s="1"/>
  <c r="N27" i="3" s="1"/>
  <c r="N26" i="3" s="1"/>
  <c r="N25" i="3" s="1"/>
  <c r="N24" i="3" s="1"/>
  <c r="O31" i="3"/>
  <c r="M31" i="3"/>
  <c r="M30" i="3" s="1"/>
  <c r="M29" i="3" s="1"/>
  <c r="M28" i="3" s="1"/>
  <c r="M27" i="3" s="1"/>
  <c r="M26" i="3" s="1"/>
  <c r="M25" i="3" s="1"/>
  <c r="M24" i="3" s="1"/>
  <c r="N39" i="2"/>
  <c r="O39" i="2"/>
  <c r="M39" i="2"/>
  <c r="N32" i="2"/>
  <c r="N31" i="2" s="1"/>
  <c r="O32" i="2"/>
  <c r="M32" i="2"/>
  <c r="M31" i="2" s="1"/>
  <c r="P39" i="2" l="1"/>
  <c r="P32" i="2"/>
  <c r="O31" i="2"/>
  <c r="P31" i="2" s="1"/>
  <c r="O30" i="3"/>
  <c r="P31" i="3"/>
  <c r="O133" i="3"/>
  <c r="P133" i="3" s="1"/>
  <c r="P134" i="3"/>
  <c r="O158" i="3"/>
  <c r="P158" i="3" s="1"/>
  <c r="P159" i="3"/>
  <c r="O43" i="1"/>
  <c r="P43" i="1" s="1"/>
  <c r="P44" i="1"/>
  <c r="M34" i="2"/>
  <c r="N34" i="2"/>
  <c r="O34" i="2"/>
  <c r="N33" i="4"/>
  <c r="O33" i="4"/>
  <c r="M33" i="4"/>
  <c r="N26" i="4"/>
  <c r="O26" i="4"/>
  <c r="P26" i="4" s="1"/>
  <c r="M26" i="4"/>
  <c r="N24" i="4"/>
  <c r="O24" i="4"/>
  <c r="M24" i="4"/>
  <c r="N22" i="4"/>
  <c r="O22" i="4"/>
  <c r="P22" i="4" s="1"/>
  <c r="M22" i="4"/>
  <c r="N20" i="4"/>
  <c r="O20" i="4"/>
  <c r="M20" i="4"/>
  <c r="N18" i="4"/>
  <c r="O18" i="4"/>
  <c r="P18" i="4" s="1"/>
  <c r="M18" i="4"/>
  <c r="N16" i="4"/>
  <c r="O16" i="4"/>
  <c r="M16" i="4"/>
  <c r="N14" i="4"/>
  <c r="O14" i="4"/>
  <c r="P14" i="4" s="1"/>
  <c r="M14" i="4"/>
  <c r="P16" i="4" l="1"/>
  <c r="P20" i="4"/>
  <c r="P24" i="4"/>
  <c r="P33" i="4"/>
  <c r="P34" i="2"/>
  <c r="O29" i="3"/>
  <c r="P30" i="3"/>
  <c r="O13" i="4"/>
  <c r="M13" i="4"/>
  <c r="N13" i="4"/>
  <c r="P13" i="4" l="1"/>
  <c r="O28" i="3"/>
  <c r="P29" i="3"/>
  <c r="N59" i="3"/>
  <c r="O59" i="3"/>
  <c r="P59" i="3" s="1"/>
  <c r="M59" i="3"/>
  <c r="O27" i="3" l="1"/>
  <c r="P28" i="3"/>
  <c r="N14" i="3"/>
  <c r="N13" i="3" s="1"/>
  <c r="N12" i="3" s="1"/>
  <c r="N11" i="3" s="1"/>
  <c r="N10" i="3" s="1"/>
  <c r="N9" i="3" s="1"/>
  <c r="N8" i="3" s="1"/>
  <c r="O14" i="3"/>
  <c r="M14" i="3"/>
  <c r="M13" i="3" s="1"/>
  <c r="M12" i="3" s="1"/>
  <c r="M11" i="3" s="1"/>
  <c r="M10" i="3" s="1"/>
  <c r="M9" i="3" s="1"/>
  <c r="M8" i="3" s="1"/>
  <c r="N22" i="3"/>
  <c r="N21" i="3" s="1"/>
  <c r="N20" i="3" s="1"/>
  <c r="N19" i="3" s="1"/>
  <c r="N18" i="3" s="1"/>
  <c r="N17" i="3" s="1"/>
  <c r="N16" i="3" s="1"/>
  <c r="O22" i="3"/>
  <c r="M22" i="3"/>
  <c r="M21" i="3" s="1"/>
  <c r="M20" i="3" s="1"/>
  <c r="M19" i="3" s="1"/>
  <c r="M18" i="3" s="1"/>
  <c r="M17" i="3" s="1"/>
  <c r="M16" i="3" s="1"/>
  <c r="N40" i="3"/>
  <c r="O40" i="3"/>
  <c r="M40" i="3"/>
  <c r="N42" i="3"/>
  <c r="O42" i="3"/>
  <c r="M42" i="3"/>
  <c r="N44" i="3"/>
  <c r="O44" i="3"/>
  <c r="M44" i="3"/>
  <c r="N49" i="3"/>
  <c r="O49" i="3"/>
  <c r="M49" i="3"/>
  <c r="N52" i="3"/>
  <c r="O52" i="3"/>
  <c r="M52" i="3"/>
  <c r="N54" i="3"/>
  <c r="O54" i="3"/>
  <c r="M54" i="3"/>
  <c r="N61" i="3"/>
  <c r="O61" i="3"/>
  <c r="M61" i="3"/>
  <c r="N64" i="3"/>
  <c r="O64" i="3"/>
  <c r="M64" i="3"/>
  <c r="N66" i="3"/>
  <c r="O66" i="3"/>
  <c r="M66" i="3"/>
  <c r="N68" i="3"/>
  <c r="O68" i="3"/>
  <c r="M68" i="3"/>
  <c r="N70" i="3"/>
  <c r="O70" i="3"/>
  <c r="M70" i="3"/>
  <c r="N73" i="3"/>
  <c r="O73" i="3"/>
  <c r="M73" i="3"/>
  <c r="N75" i="3"/>
  <c r="O75" i="3"/>
  <c r="M75" i="3"/>
  <c r="N77" i="3"/>
  <c r="O77" i="3"/>
  <c r="M77" i="3"/>
  <c r="N79" i="3"/>
  <c r="O79" i="3"/>
  <c r="M79" i="3"/>
  <c r="N88" i="3"/>
  <c r="O88" i="3"/>
  <c r="M88" i="3"/>
  <c r="N94" i="3"/>
  <c r="O94" i="3"/>
  <c r="M94" i="3"/>
  <c r="N111" i="3"/>
  <c r="N110" i="3" s="1"/>
  <c r="O111" i="3"/>
  <c r="O110" i="3" s="1"/>
  <c r="M111" i="3"/>
  <c r="M110" i="3" s="1"/>
  <c r="N124" i="3"/>
  <c r="N123" i="3" s="1"/>
  <c r="N122" i="3" s="1"/>
  <c r="N121" i="3" s="1"/>
  <c r="N120" i="3" s="1"/>
  <c r="N119" i="3" s="1"/>
  <c r="O124" i="3"/>
  <c r="M124" i="3"/>
  <c r="M123" i="3" s="1"/>
  <c r="M122" i="3" s="1"/>
  <c r="M121" i="3" s="1"/>
  <c r="M120" i="3" s="1"/>
  <c r="M119" i="3" s="1"/>
  <c r="N131" i="3"/>
  <c r="N130" i="3" s="1"/>
  <c r="N129" i="3" s="1"/>
  <c r="O131" i="3"/>
  <c r="M131" i="3"/>
  <c r="M130" i="3" s="1"/>
  <c r="M129" i="3" s="1"/>
  <c r="N144" i="3"/>
  <c r="N143" i="3" s="1"/>
  <c r="N142" i="3" s="1"/>
  <c r="O144" i="3"/>
  <c r="M144" i="3"/>
  <c r="M143" i="3" s="1"/>
  <c r="M142" i="3" s="1"/>
  <c r="N148" i="3"/>
  <c r="N147" i="3" s="1"/>
  <c r="N146" i="3" s="1"/>
  <c r="O148" i="3"/>
  <c r="M148" i="3"/>
  <c r="M147" i="3" s="1"/>
  <c r="M146" i="3" s="1"/>
  <c r="N152" i="3"/>
  <c r="N151" i="3" s="1"/>
  <c r="N150" i="3" s="1"/>
  <c r="O152" i="3"/>
  <c r="M152" i="3"/>
  <c r="M151" i="3" s="1"/>
  <c r="M150" i="3" s="1"/>
  <c r="N164" i="3"/>
  <c r="O164" i="3"/>
  <c r="M164" i="3"/>
  <c r="N166" i="3"/>
  <c r="O166" i="3"/>
  <c r="M166" i="3"/>
  <c r="N178" i="3"/>
  <c r="N177" i="3" s="1"/>
  <c r="N176" i="3" s="1"/>
  <c r="O178" i="3"/>
  <c r="M178" i="3"/>
  <c r="M177" i="3" s="1"/>
  <c r="M176" i="3" s="1"/>
  <c r="N191" i="3"/>
  <c r="N190" i="3" s="1"/>
  <c r="N189" i="3" s="1"/>
  <c r="N183" i="3" s="1"/>
  <c r="N182" i="3" s="1"/>
  <c r="N181" i="3" s="1"/>
  <c r="O191" i="3"/>
  <c r="M191" i="3"/>
  <c r="M190" i="3" s="1"/>
  <c r="M189" i="3" s="1"/>
  <c r="P199" i="3"/>
  <c r="N197" i="3"/>
  <c r="N203" i="3"/>
  <c r="N202" i="3" s="1"/>
  <c r="N201" i="3" s="1"/>
  <c r="O203" i="3"/>
  <c r="M203" i="3"/>
  <c r="M202" i="3" s="1"/>
  <c r="M201" i="3" s="1"/>
  <c r="N214" i="3"/>
  <c r="N210" i="3" s="1"/>
  <c r="O214" i="3"/>
  <c r="O210" i="3" s="1"/>
  <c r="M214" i="3"/>
  <c r="M210" i="3" s="1"/>
  <c r="N223" i="3"/>
  <c r="O223" i="3"/>
  <c r="M223" i="3"/>
  <c r="N227" i="3"/>
  <c r="O227" i="3"/>
  <c r="M227" i="3"/>
  <c r="N39" i="3" l="1"/>
  <c r="M39" i="3"/>
  <c r="O39" i="3"/>
  <c r="P223" i="3"/>
  <c r="P164" i="3"/>
  <c r="P111" i="3"/>
  <c r="P77" i="3"/>
  <c r="P68" i="3"/>
  <c r="P52" i="3"/>
  <c r="N222" i="3"/>
  <c r="N221" i="3" s="1"/>
  <c r="N220" i="3" s="1"/>
  <c r="N219" i="3" s="1"/>
  <c r="N218" i="3" s="1"/>
  <c r="N217" i="3" s="1"/>
  <c r="N216" i="3" s="1"/>
  <c r="P88" i="3"/>
  <c r="P73" i="3"/>
  <c r="P64" i="3"/>
  <c r="O190" i="3"/>
  <c r="P191" i="3"/>
  <c r="O130" i="3"/>
  <c r="P131" i="3"/>
  <c r="O13" i="3"/>
  <c r="P14" i="3"/>
  <c r="P227" i="3"/>
  <c r="O202" i="3"/>
  <c r="P203" i="3"/>
  <c r="P166" i="3"/>
  <c r="N163" i="3"/>
  <c r="N162" i="3" s="1"/>
  <c r="O143" i="3"/>
  <c r="P144" i="3"/>
  <c r="P79" i="3"/>
  <c r="P70" i="3"/>
  <c r="P61" i="3"/>
  <c r="P54" i="3"/>
  <c r="P44" i="3"/>
  <c r="O21" i="3"/>
  <c r="P22" i="3"/>
  <c r="P173" i="3"/>
  <c r="O147" i="3"/>
  <c r="P148" i="3"/>
  <c r="P40" i="3"/>
  <c r="M222" i="3"/>
  <c r="M221" i="3" s="1"/>
  <c r="M220" i="3" s="1"/>
  <c r="M219" i="3" s="1"/>
  <c r="M218" i="3" s="1"/>
  <c r="M217" i="3" s="1"/>
  <c r="M216" i="3" s="1"/>
  <c r="P214" i="3"/>
  <c r="O177" i="3"/>
  <c r="P178" i="3"/>
  <c r="M163" i="3"/>
  <c r="M162" i="3" s="1"/>
  <c r="O151" i="3"/>
  <c r="P152" i="3"/>
  <c r="O123" i="3"/>
  <c r="P124" i="3"/>
  <c r="P94" i="3"/>
  <c r="P75" i="3"/>
  <c r="P66" i="3"/>
  <c r="P49" i="3"/>
  <c r="P42" i="3"/>
  <c r="O26" i="3"/>
  <c r="P27" i="3"/>
  <c r="O222" i="3"/>
  <c r="M109" i="3"/>
  <c r="M108" i="3" s="1"/>
  <c r="M107" i="3" s="1"/>
  <c r="M106" i="3" s="1"/>
  <c r="M105" i="3" s="1"/>
  <c r="N109" i="3"/>
  <c r="N108" i="3" s="1"/>
  <c r="N107" i="3" s="1"/>
  <c r="N106" i="3" s="1"/>
  <c r="N105" i="3" s="1"/>
  <c r="M87" i="3"/>
  <c r="M86" i="3" s="1"/>
  <c r="O163" i="3"/>
  <c r="M93" i="3"/>
  <c r="M92" i="3" s="1"/>
  <c r="M38" i="3"/>
  <c r="M37" i="3" s="1"/>
  <c r="N38" i="3"/>
  <c r="N37" i="3" s="1"/>
  <c r="O93" i="3"/>
  <c r="N93" i="3"/>
  <c r="N92" i="3" s="1"/>
  <c r="N87" i="3"/>
  <c r="N86" i="3" s="1"/>
  <c r="O87" i="3"/>
  <c r="M184" i="3"/>
  <c r="M183" i="3" s="1"/>
  <c r="M182" i="3" s="1"/>
  <c r="M181" i="3" s="1"/>
  <c r="M128" i="3"/>
  <c r="M127" i="3" s="1"/>
  <c r="M126" i="3" s="1"/>
  <c r="M118" i="3" s="1"/>
  <c r="M117" i="3" s="1"/>
  <c r="N128" i="3"/>
  <c r="N127" i="3" s="1"/>
  <c r="N126" i="3" s="1"/>
  <c r="N118" i="3" s="1"/>
  <c r="N117" i="3" s="1"/>
  <c r="N7" i="3"/>
  <c r="N196" i="3"/>
  <c r="N195" i="3" s="1"/>
  <c r="N194" i="3" s="1"/>
  <c r="N193" i="3" s="1"/>
  <c r="O58" i="3"/>
  <c r="N209" i="3"/>
  <c r="N208" i="3" s="1"/>
  <c r="N207" i="3" s="1"/>
  <c r="N206" i="3" s="1"/>
  <c r="N205" i="3" s="1"/>
  <c r="M197" i="3"/>
  <c r="M196" i="3" s="1"/>
  <c r="M195" i="3" s="1"/>
  <c r="M194" i="3" s="1"/>
  <c r="M193" i="3" s="1"/>
  <c r="M172" i="3"/>
  <c r="N172" i="3"/>
  <c r="M209" i="3"/>
  <c r="M208" i="3" s="1"/>
  <c r="M207" i="3" s="1"/>
  <c r="M206" i="3" s="1"/>
  <c r="M205" i="3" s="1"/>
  <c r="M58" i="3"/>
  <c r="M57" i="3" s="1"/>
  <c r="M56" i="3" s="1"/>
  <c r="N58" i="3"/>
  <c r="N57" i="3" s="1"/>
  <c r="N56" i="3" s="1"/>
  <c r="M7" i="3"/>
  <c r="N12" i="4"/>
  <c r="N11" i="4" s="1"/>
  <c r="N10" i="4" s="1"/>
  <c r="N9" i="4" s="1"/>
  <c r="N8" i="4" s="1"/>
  <c r="N7" i="4" s="1"/>
  <c r="N6" i="4" s="1"/>
  <c r="O12" i="4"/>
  <c r="M12" i="4"/>
  <c r="M11" i="4" s="1"/>
  <c r="M10" i="4" s="1"/>
  <c r="M9" i="4" s="1"/>
  <c r="M8" i="4" s="1"/>
  <c r="M7" i="4" s="1"/>
  <c r="M6" i="4" s="1"/>
  <c r="N13" i="2"/>
  <c r="N12" i="2" s="1"/>
  <c r="N11" i="2" s="1"/>
  <c r="N10" i="2" s="1"/>
  <c r="N9" i="2" s="1"/>
  <c r="N8" i="2" s="1"/>
  <c r="N7" i="2" s="1"/>
  <c r="O13" i="2"/>
  <c r="M13" i="2"/>
  <c r="M12" i="2" s="1"/>
  <c r="M11" i="2" s="1"/>
  <c r="M10" i="2" s="1"/>
  <c r="M9" i="2" s="1"/>
  <c r="M8" i="2" s="1"/>
  <c r="M7" i="2" s="1"/>
  <c r="O11" i="4" l="1"/>
  <c r="P12" i="4"/>
  <c r="O12" i="2"/>
  <c r="P13" i="2"/>
  <c r="N180" i="3"/>
  <c r="O172" i="3"/>
  <c r="P172" i="3" s="1"/>
  <c r="P222" i="3"/>
  <c r="O209" i="3"/>
  <c r="P210" i="3"/>
  <c r="O38" i="3"/>
  <c r="P39" i="3"/>
  <c r="O122" i="3"/>
  <c r="P123" i="3"/>
  <c r="O146" i="3"/>
  <c r="P146" i="3" s="1"/>
  <c r="P147" i="3"/>
  <c r="O92" i="3"/>
  <c r="P92" i="3" s="1"/>
  <c r="P93" i="3"/>
  <c r="O109" i="3"/>
  <c r="P110" i="3"/>
  <c r="O176" i="3"/>
  <c r="P176" i="3" s="1"/>
  <c r="P177" i="3"/>
  <c r="O20" i="3"/>
  <c r="P21" i="3"/>
  <c r="O12" i="3"/>
  <c r="P13" i="3"/>
  <c r="O189" i="3"/>
  <c r="P190" i="3"/>
  <c r="O57" i="3"/>
  <c r="P58" i="3"/>
  <c r="O86" i="3"/>
  <c r="P86" i="3" s="1"/>
  <c r="P87" i="3"/>
  <c r="O162" i="3"/>
  <c r="P163" i="3"/>
  <c r="O150" i="3"/>
  <c r="P150" i="3" s="1"/>
  <c r="P151" i="3"/>
  <c r="O142" i="3"/>
  <c r="P142" i="3" s="1"/>
  <c r="P143" i="3"/>
  <c r="O201" i="3"/>
  <c r="P201" i="3" s="1"/>
  <c r="P202" i="3"/>
  <c r="O221" i="3"/>
  <c r="O25" i="3"/>
  <c r="P26" i="3"/>
  <c r="O129" i="3"/>
  <c r="P130" i="3"/>
  <c r="O197" i="3"/>
  <c r="P198" i="3"/>
  <c r="M85" i="3"/>
  <c r="M84" i="3" s="1"/>
  <c r="M83" i="3" s="1"/>
  <c r="M82" i="3" s="1"/>
  <c r="N85" i="3"/>
  <c r="N84" i="3" s="1"/>
  <c r="N83" i="3" s="1"/>
  <c r="N82" i="3" s="1"/>
  <c r="N141" i="3"/>
  <c r="N140" i="3" s="1"/>
  <c r="N139" i="3" s="1"/>
  <c r="N138" i="3" s="1"/>
  <c r="N137" i="3" s="1"/>
  <c r="M141" i="3"/>
  <c r="M140" i="3" s="1"/>
  <c r="M139" i="3" s="1"/>
  <c r="M138" i="3" s="1"/>
  <c r="M137" i="3" s="1"/>
  <c r="N36" i="3"/>
  <c r="N35" i="3" s="1"/>
  <c r="N34" i="3" s="1"/>
  <c r="M36" i="3"/>
  <c r="M35" i="3" s="1"/>
  <c r="M34" i="3" s="1"/>
  <c r="M180" i="3"/>
  <c r="N21" i="2"/>
  <c r="O21" i="2"/>
  <c r="M21" i="2"/>
  <c r="N23" i="2"/>
  <c r="O23" i="2"/>
  <c r="M23" i="2"/>
  <c r="N13" i="1"/>
  <c r="N12" i="1" s="1"/>
  <c r="N11" i="1" s="1"/>
  <c r="N10" i="1" s="1"/>
  <c r="N9" i="1" s="1"/>
  <c r="N8" i="1" s="1"/>
  <c r="N7" i="1" s="1"/>
  <c r="O13" i="1"/>
  <c r="M13" i="1"/>
  <c r="M12" i="1" s="1"/>
  <c r="M11" i="1" s="1"/>
  <c r="M10" i="1" s="1"/>
  <c r="M9" i="1" s="1"/>
  <c r="M8" i="1" s="1"/>
  <c r="M7" i="1" s="1"/>
  <c r="N36" i="1"/>
  <c r="N35" i="1" s="1"/>
  <c r="O36" i="1"/>
  <c r="M36" i="1"/>
  <c r="M35" i="1" s="1"/>
  <c r="N66" i="1"/>
  <c r="N65" i="1" s="1"/>
  <c r="N64" i="1" s="1"/>
  <c r="N63" i="1" s="1"/>
  <c r="N62" i="1" s="1"/>
  <c r="N61" i="1" s="1"/>
  <c r="O66" i="1"/>
  <c r="M66" i="1"/>
  <c r="M65" i="1" s="1"/>
  <c r="M64" i="1" s="1"/>
  <c r="M63" i="1" s="1"/>
  <c r="M62" i="1" s="1"/>
  <c r="M61" i="1" s="1"/>
  <c r="N82" i="1"/>
  <c r="N81" i="1" s="1"/>
  <c r="N80" i="1" s="1"/>
  <c r="N79" i="1" s="1"/>
  <c r="N78" i="1" s="1"/>
  <c r="N77" i="1" s="1"/>
  <c r="N76" i="1" s="1"/>
  <c r="O82" i="1"/>
  <c r="M82" i="1"/>
  <c r="M81" i="1" s="1"/>
  <c r="M80" i="1" s="1"/>
  <c r="M79" i="1" s="1"/>
  <c r="M78" i="1" s="1"/>
  <c r="M77" i="1" s="1"/>
  <c r="M76" i="1" s="1"/>
  <c r="N90" i="1"/>
  <c r="O90" i="1"/>
  <c r="M90" i="1"/>
  <c r="N97" i="1"/>
  <c r="N96" i="1" s="1"/>
  <c r="O97" i="1"/>
  <c r="M97" i="1"/>
  <c r="M96" i="1" s="1"/>
  <c r="N103" i="1"/>
  <c r="N102" i="1" s="1"/>
  <c r="N101" i="1" s="1"/>
  <c r="N100" i="1" s="1"/>
  <c r="N99" i="1" s="1"/>
  <c r="O103" i="1"/>
  <c r="M103" i="1"/>
  <c r="M102" i="1" s="1"/>
  <c r="M101" i="1" s="1"/>
  <c r="M100" i="1" s="1"/>
  <c r="M99" i="1" s="1"/>
  <c r="N122" i="1"/>
  <c r="N121" i="1" s="1"/>
  <c r="O122" i="1"/>
  <c r="M122" i="1"/>
  <c r="M121" i="1" s="1"/>
  <c r="N125" i="1"/>
  <c r="N124" i="1" s="1"/>
  <c r="O125" i="1"/>
  <c r="M125" i="1"/>
  <c r="M124" i="1" s="1"/>
  <c r="N134" i="1"/>
  <c r="N133" i="1" s="1"/>
  <c r="N132" i="1" s="1"/>
  <c r="N131" i="1" s="1"/>
  <c r="N130" i="1" s="1"/>
  <c r="N129" i="1" s="1"/>
  <c r="N128" i="1" s="1"/>
  <c r="O134" i="1"/>
  <c r="M134" i="1"/>
  <c r="M133" i="1" s="1"/>
  <c r="M132" i="1" s="1"/>
  <c r="M131" i="1" s="1"/>
  <c r="M130" i="1" s="1"/>
  <c r="M129" i="1" s="1"/>
  <c r="M128" i="1" s="1"/>
  <c r="O10" i="4" l="1"/>
  <c r="P11" i="4"/>
  <c r="N89" i="1"/>
  <c r="P23" i="2"/>
  <c r="P21" i="2"/>
  <c r="M89" i="1"/>
  <c r="O11" i="2"/>
  <c r="P12" i="2"/>
  <c r="P129" i="3"/>
  <c r="O128" i="3"/>
  <c r="P189" i="3"/>
  <c r="O19" i="3"/>
  <c r="P20" i="3"/>
  <c r="O108" i="3"/>
  <c r="P109" i="3"/>
  <c r="O37" i="3"/>
  <c r="P38" i="3"/>
  <c r="P197" i="3"/>
  <c r="O196" i="3"/>
  <c r="O24" i="3"/>
  <c r="P24" i="3" s="1"/>
  <c r="P25" i="3"/>
  <c r="O85" i="3"/>
  <c r="O220" i="3"/>
  <c r="P221" i="3"/>
  <c r="O141" i="3"/>
  <c r="P162" i="3"/>
  <c r="O56" i="3"/>
  <c r="P56" i="3" s="1"/>
  <c r="P57" i="3"/>
  <c r="O11" i="3"/>
  <c r="P12" i="3"/>
  <c r="O121" i="3"/>
  <c r="P122" i="3"/>
  <c r="O208" i="3"/>
  <c r="P209" i="3"/>
  <c r="O81" i="1"/>
  <c r="P82" i="1"/>
  <c r="O124" i="1"/>
  <c r="P124" i="1" s="1"/>
  <c r="P125" i="1"/>
  <c r="P90" i="1"/>
  <c r="O35" i="1"/>
  <c r="P35" i="1" s="1"/>
  <c r="P36" i="1"/>
  <c r="O133" i="1"/>
  <c r="P134" i="1"/>
  <c r="O96" i="1"/>
  <c r="P96" i="1" s="1"/>
  <c r="P97" i="1"/>
  <c r="O65" i="1"/>
  <c r="P66" i="1"/>
  <c r="O102" i="1"/>
  <c r="P103" i="1"/>
  <c r="O12" i="1"/>
  <c r="P13" i="1"/>
  <c r="O121" i="1"/>
  <c r="P121" i="1" s="1"/>
  <c r="P122" i="1"/>
  <c r="M33" i="3"/>
  <c r="M6" i="3" s="1"/>
  <c r="N33" i="3"/>
  <c r="N6" i="3" s="1"/>
  <c r="Q6" i="3" s="1"/>
  <c r="M60" i="1"/>
  <c r="M59" i="1" s="1"/>
  <c r="N60" i="1"/>
  <c r="N59" i="1" s="1"/>
  <c r="M88" i="1"/>
  <c r="M87" i="1" s="1"/>
  <c r="M86" i="1" s="1"/>
  <c r="M85" i="1" s="1"/>
  <c r="M84" i="1" s="1"/>
  <c r="N88" i="1"/>
  <c r="N87" i="1" s="1"/>
  <c r="N86" i="1" s="1"/>
  <c r="N85" i="1" s="1"/>
  <c r="N84" i="1" s="1"/>
  <c r="M34" i="1"/>
  <c r="M33" i="1" s="1"/>
  <c r="M32" i="1" s="1"/>
  <c r="M31" i="1" s="1"/>
  <c r="M30" i="1" s="1"/>
  <c r="M21" i="1" s="1"/>
  <c r="N34" i="1"/>
  <c r="N33" i="1" s="1"/>
  <c r="N32" i="1" s="1"/>
  <c r="N31" i="1" s="1"/>
  <c r="N30" i="1" s="1"/>
  <c r="N21" i="1" s="1"/>
  <c r="M120" i="1"/>
  <c r="M119" i="1" s="1"/>
  <c r="M118" i="1" s="1"/>
  <c r="M117" i="1" s="1"/>
  <c r="M116" i="1" s="1"/>
  <c r="M115" i="1" s="1"/>
  <c r="M30" i="2"/>
  <c r="M29" i="2" s="1"/>
  <c r="M28" i="2" s="1"/>
  <c r="M27" i="2" s="1"/>
  <c r="M26" i="2" s="1"/>
  <c r="M25" i="2" s="1"/>
  <c r="N30" i="2"/>
  <c r="N29" i="2" s="1"/>
  <c r="N28" i="2" s="1"/>
  <c r="N27" i="2" s="1"/>
  <c r="N26" i="2" s="1"/>
  <c r="N25" i="2" s="1"/>
  <c r="M20" i="2"/>
  <c r="M19" i="2" s="1"/>
  <c r="M18" i="2" s="1"/>
  <c r="M17" i="2" s="1"/>
  <c r="M16" i="2" s="1"/>
  <c r="M15" i="2" s="1"/>
  <c r="N20" i="2"/>
  <c r="N19" i="2" s="1"/>
  <c r="N18" i="2" s="1"/>
  <c r="N17" i="2" s="1"/>
  <c r="N16" i="2" s="1"/>
  <c r="N15" i="2" s="1"/>
  <c r="O30" i="2"/>
  <c r="O20" i="2"/>
  <c r="N120" i="1"/>
  <c r="N119" i="1" s="1"/>
  <c r="N118" i="1" s="1"/>
  <c r="N117" i="1" s="1"/>
  <c r="N116" i="1" s="1"/>
  <c r="N115" i="1" s="1"/>
  <c r="O9" i="4" l="1"/>
  <c r="P10" i="4"/>
  <c r="O29" i="2"/>
  <c r="P30" i="2"/>
  <c r="N6" i="2"/>
  <c r="O19" i="2"/>
  <c r="P20" i="2"/>
  <c r="O89" i="1"/>
  <c r="P89" i="1" s="1"/>
  <c r="O10" i="2"/>
  <c r="P11" i="2"/>
  <c r="O120" i="3"/>
  <c r="P121" i="3"/>
  <c r="O219" i="3"/>
  <c r="P220" i="3"/>
  <c r="O195" i="3"/>
  <c r="P196" i="3"/>
  <c r="O84" i="3"/>
  <c r="P85" i="3"/>
  <c r="O107" i="3"/>
  <c r="P108" i="3"/>
  <c r="O183" i="3"/>
  <c r="P184" i="3"/>
  <c r="O207" i="3"/>
  <c r="P208" i="3"/>
  <c r="O10" i="3"/>
  <c r="P11" i="3"/>
  <c r="P141" i="3"/>
  <c r="O140" i="3"/>
  <c r="O127" i="3"/>
  <c r="P128" i="3"/>
  <c r="P37" i="3"/>
  <c r="O36" i="3"/>
  <c r="O18" i="3"/>
  <c r="P19" i="3"/>
  <c r="O34" i="1"/>
  <c r="O33" i="1" s="1"/>
  <c r="O120" i="1"/>
  <c r="P120" i="1" s="1"/>
  <c r="O101" i="1"/>
  <c r="P102" i="1"/>
  <c r="O11" i="1"/>
  <c r="P12" i="1"/>
  <c r="O64" i="1"/>
  <c r="P65" i="1"/>
  <c r="O132" i="1"/>
  <c r="P133" i="1"/>
  <c r="O80" i="1"/>
  <c r="P81" i="1"/>
  <c r="Q115" i="1"/>
  <c r="M6" i="2"/>
  <c r="Q21" i="1"/>
  <c r="M6" i="1"/>
  <c r="O88" i="1" l="1"/>
  <c r="O8" i="4"/>
  <c r="P9" i="4"/>
  <c r="O28" i="2"/>
  <c r="P29" i="2"/>
  <c r="O18" i="2"/>
  <c r="P19" i="2"/>
  <c r="O9" i="2"/>
  <c r="P10" i="2"/>
  <c r="O126" i="3"/>
  <c r="P127" i="3"/>
  <c r="O182" i="3"/>
  <c r="P183" i="3"/>
  <c r="O218" i="3"/>
  <c r="P219" i="3"/>
  <c r="O139" i="3"/>
  <c r="P140" i="3"/>
  <c r="O17" i="3"/>
  <c r="P18" i="3"/>
  <c r="O9" i="3"/>
  <c r="P10" i="3"/>
  <c r="O83" i="3"/>
  <c r="P84" i="3"/>
  <c r="O35" i="3"/>
  <c r="P36" i="3"/>
  <c r="O206" i="3"/>
  <c r="P207" i="3"/>
  <c r="O106" i="3"/>
  <c r="P107" i="3"/>
  <c r="O194" i="3"/>
  <c r="P195" i="3"/>
  <c r="O119" i="3"/>
  <c r="P119" i="3" s="1"/>
  <c r="P120" i="3"/>
  <c r="P34" i="1"/>
  <c r="O119" i="1"/>
  <c r="O118" i="1" s="1"/>
  <c r="O131" i="1"/>
  <c r="P132" i="1"/>
  <c r="O10" i="1"/>
  <c r="P11" i="1"/>
  <c r="O87" i="1"/>
  <c r="P88" i="1"/>
  <c r="O79" i="1"/>
  <c r="P80" i="1"/>
  <c r="O63" i="1"/>
  <c r="P64" i="1"/>
  <c r="O100" i="1"/>
  <c r="P101" i="1"/>
  <c r="O32" i="1"/>
  <c r="P33" i="1"/>
  <c r="N6" i="1"/>
  <c r="Q6" i="1" s="1"/>
  <c r="O7" i="4" l="1"/>
  <c r="P8" i="4"/>
  <c r="O17" i="2"/>
  <c r="P18" i="2"/>
  <c r="O27" i="2"/>
  <c r="P28" i="2"/>
  <c r="O8" i="2"/>
  <c r="P9" i="2"/>
  <c r="O105" i="3"/>
  <c r="P105" i="3" s="1"/>
  <c r="P106" i="3"/>
  <c r="O8" i="3"/>
  <c r="P9" i="3"/>
  <c r="O181" i="3"/>
  <c r="P182" i="3"/>
  <c r="O34" i="3"/>
  <c r="P35" i="3"/>
  <c r="O138" i="3"/>
  <c r="P139" i="3"/>
  <c r="O193" i="3"/>
  <c r="P193" i="3" s="1"/>
  <c r="P194" i="3"/>
  <c r="O205" i="3"/>
  <c r="P205" i="3" s="1"/>
  <c r="P206" i="3"/>
  <c r="O82" i="3"/>
  <c r="P82" i="3" s="1"/>
  <c r="P83" i="3"/>
  <c r="O16" i="3"/>
  <c r="P16" i="3" s="1"/>
  <c r="P17" i="3"/>
  <c r="O217" i="3"/>
  <c r="P218" i="3"/>
  <c r="O118" i="3"/>
  <c r="P126" i="3"/>
  <c r="P119" i="1"/>
  <c r="O62" i="1"/>
  <c r="P63" i="1"/>
  <c r="O86" i="1"/>
  <c r="P87" i="1"/>
  <c r="O99" i="1"/>
  <c r="P99" i="1" s="1"/>
  <c r="P100" i="1"/>
  <c r="O31" i="1"/>
  <c r="P32" i="1"/>
  <c r="O117" i="1"/>
  <c r="P118" i="1"/>
  <c r="O78" i="1"/>
  <c r="P79" i="1"/>
  <c r="O9" i="1"/>
  <c r="P10" i="1"/>
  <c r="O130" i="1"/>
  <c r="P131" i="1"/>
  <c r="O6" i="4" l="1"/>
  <c r="P6" i="4" s="1"/>
  <c r="P7" i="4"/>
  <c r="O26" i="2"/>
  <c r="P27" i="2"/>
  <c r="O16" i="2"/>
  <c r="P17" i="2"/>
  <c r="O7" i="2"/>
  <c r="P8" i="2"/>
  <c r="O137" i="3"/>
  <c r="P137" i="3" s="1"/>
  <c r="P138" i="3"/>
  <c r="P181" i="3"/>
  <c r="O180" i="3"/>
  <c r="P180" i="3" s="1"/>
  <c r="P8" i="3"/>
  <c r="O7" i="3"/>
  <c r="P7" i="3" s="1"/>
  <c r="P217" i="3"/>
  <c r="O216" i="3"/>
  <c r="P216" i="3" s="1"/>
  <c r="P34" i="3"/>
  <c r="O33" i="3"/>
  <c r="O117" i="3"/>
  <c r="P117" i="3" s="1"/>
  <c r="P118" i="3"/>
  <c r="O8" i="1"/>
  <c r="P9" i="1"/>
  <c r="O85" i="1"/>
  <c r="P86" i="1"/>
  <c r="O116" i="1"/>
  <c r="P117" i="1"/>
  <c r="O129" i="1"/>
  <c r="P130" i="1"/>
  <c r="O77" i="1"/>
  <c r="P78" i="1"/>
  <c r="O30" i="1"/>
  <c r="O21" i="1" s="1"/>
  <c r="P31" i="1"/>
  <c r="O61" i="1"/>
  <c r="P62" i="1"/>
  <c r="O15" i="2" l="1"/>
  <c r="P15" i="2" s="1"/>
  <c r="P16" i="2"/>
  <c r="O25" i="2"/>
  <c r="P25" i="2" s="1"/>
  <c r="P26" i="2"/>
  <c r="P7" i="2"/>
  <c r="O6" i="3"/>
  <c r="P33" i="3"/>
  <c r="P77" i="1"/>
  <c r="O76" i="1"/>
  <c r="P30" i="1"/>
  <c r="P61" i="1"/>
  <c r="O60" i="1"/>
  <c r="O128" i="1"/>
  <c r="P128" i="1" s="1"/>
  <c r="P129" i="1"/>
  <c r="O84" i="1"/>
  <c r="P84" i="1" s="1"/>
  <c r="P85" i="1"/>
  <c r="O115" i="1"/>
  <c r="P116" i="1"/>
  <c r="O7" i="1"/>
  <c r="P7" i="1" s="1"/>
  <c r="P8" i="1"/>
  <c r="O6" i="2" l="1"/>
  <c r="P6" i="2" s="1"/>
  <c r="R6" i="3"/>
  <c r="P6" i="3"/>
  <c r="P115" i="1"/>
  <c r="R115" i="1"/>
  <c r="O59" i="1"/>
  <c r="P59" i="1" s="1"/>
  <c r="P60" i="1"/>
  <c r="P21" i="1" l="1"/>
  <c r="R21" i="1"/>
  <c r="P76" i="1"/>
  <c r="O6" i="1"/>
  <c r="P6" i="1" l="1"/>
  <c r="R6" i="1"/>
</calcChain>
</file>

<file path=xl/sharedStrings.xml><?xml version="1.0" encoding="utf-8"?>
<sst xmlns="http://schemas.openxmlformats.org/spreadsheetml/2006/main" count="4955" uniqueCount="437">
  <si>
    <t/>
  </si>
  <si>
    <t>рублей</t>
  </si>
  <si>
    <t>ГП</t>
  </si>
  <si>
    <t>ГРБС</t>
  </si>
  <si>
    <t>Рз</t>
  </si>
  <si>
    <t>Пр</t>
  </si>
  <si>
    <t>НР</t>
  </si>
  <si>
    <t>ВР</t>
  </si>
  <si>
    <t>Единица измерения</t>
  </si>
  <si>
    <t>Мощность</t>
  </si>
  <si>
    <t>Срок ввода в действие</t>
  </si>
  <si>
    <t>2024 год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</si>
  <si>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</si>
  <si>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</si>
  <si>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</si>
  <si>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</si>
  <si>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</si>
  <si>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</si>
  <si>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</si>
  <si>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</si>
  <si>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</si>
  <si>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11</t>
  </si>
  <si>
    <t>12</t>
  </si>
  <si>
    <t>14</t>
  </si>
  <si>
    <t>15</t>
  </si>
  <si>
    <t>16</t>
  </si>
  <si>
    <t>Итого</t>
  </si>
  <si>
    <t>Профилактика правонарушений и противодействие преступности на территории Брянской области, содействие реализации полномочий в сфере региональной безопасности, защита населения и территории Брянской области от чрезвычайных ситуаций, профилактика терроризма и экстремизма</t>
  </si>
  <si>
    <t>02</t>
  </si>
  <si>
    <t>Региональный проект "Развитие мировой юстиции"</t>
  </si>
  <si>
    <t>Департамент строительства Брянской области</t>
  </si>
  <si>
    <t>819</t>
  </si>
  <si>
    <t>Общегосударственные вопросы</t>
  </si>
  <si>
    <t>01</t>
  </si>
  <si>
    <t>Судебная система</t>
  </si>
  <si>
    <t>05</t>
  </si>
  <si>
    <t>Строительство (реконструкция) объектов мировой юстиции</t>
  </si>
  <si>
    <t>1И100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</si>
  <si>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</si>
  <si>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</si>
  <si>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Здание для мирового судьи судебного участка № 40 Комаричского судебного района Брянской области</t>
  </si>
  <si>
    <t>Квадратный метр общей площади</t>
  </si>
  <si>
    <t>2025</t>
  </si>
  <si>
    <t>Здание для мирового судьи судебного участка № 42 Мглинского судебного района Брянской области</t>
  </si>
  <si>
    <t>2024</t>
  </si>
  <si>
    <t>Государственный заказчик: государственное казённое учреждение "Управление капитального строительства Брянской области"</t>
  </si>
  <si>
    <t>Здание для мирового судьи судебного участка № 24 Выгоничского судебного района Брянской области</t>
  </si>
  <si>
    <t>Здание для мирового судьи судебного участка № 51 Севского судебного района Брянской области</t>
  </si>
  <si>
    <t>Эффективное вовлечение в оборот земель сельскохозяйственного назначения и развитие мелиоративного комплекса Брянской области</t>
  </si>
  <si>
    <t>06</t>
  </si>
  <si>
    <t>Региональный проект "Вовлечение в оборот и комплексная мелиорация земель сельскохозяйственного назначения"</t>
  </si>
  <si>
    <t>Управление имущественных отношений Брянской области</t>
  </si>
  <si>
    <t>824</t>
  </si>
  <si>
    <t>Национальная экономика</t>
  </si>
  <si>
    <t>04</t>
  </si>
  <si>
    <t>Другие вопросы в области национальной экономики</t>
  </si>
  <si>
    <t>Приобретение земельных участков из земель сельскохозяйственного назначения в государственную собственность Брянской области</t>
  </si>
  <si>
    <t>17410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</si>
  <si>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</si>
  <si>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</si>
  <si>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Развитие здравоохранения Брянской области</t>
  </si>
  <si>
    <t>Здравоохранение</t>
  </si>
  <si>
    <t>09</t>
  </si>
  <si>
    <t>Стационарная медицинская помощь</t>
  </si>
  <si>
    <t>Посещение в смену</t>
  </si>
  <si>
    <t>Региональный проект "Модернизация первичного звена здравоохранения Российской Федерации (Брянская область)"</t>
  </si>
  <si>
    <t>N9</t>
  </si>
  <si>
    <t>Амбулаторная помощь</t>
  </si>
  <si>
    <t>Реализация региональных проектов модернизации первичного звена здравоохранения</t>
  </si>
  <si>
    <t>53650</t>
  </si>
  <si>
    <t>Офис врача общей практики в н.п. Масловка Карачевского района Брянской области</t>
  </si>
  <si>
    <t>Региональный проект "Обеспечение медицинских организаций системы здравоохранения квалифицированными кадрами"</t>
  </si>
  <si>
    <t>Департамент здравоохранения Брянской области</t>
  </si>
  <si>
    <t>814</t>
  </si>
  <si>
    <t>Обеспечение жильем медицинских работников государственных учреждений здравоохранения Брянской области</t>
  </si>
  <si>
    <t>13830</t>
  </si>
  <si>
    <t>Субсидии на приобретение объектов недвижимого имущества в государственную (муниципальную) собственность бюджетным учреждениям</t>
  </si>
  <si>
    <t>461</t>
  </si>
  <si>
    <t>Субсидии на приобретение объектов недвижимого имущества в государственную (муниципальную) собственность автономным учреждениям</t>
  </si>
  <si>
    <t>462</t>
  </si>
  <si>
    <t>Развитие культуры и туризма в Брянской области</t>
  </si>
  <si>
    <t>Региональный проект "Развитие инфраструктуры сферы культуры"</t>
  </si>
  <si>
    <t>Департамент культуры Брянской области</t>
  </si>
  <si>
    <t>815</t>
  </si>
  <si>
    <t>Культура, кинематография</t>
  </si>
  <si>
    <t>08</t>
  </si>
  <si>
    <t>Культура</t>
  </si>
  <si>
    <t>Строительство (реконструкция) учреждений культуры</t>
  </si>
  <si>
    <t>1И030</t>
  </si>
  <si>
    <t>Субсидии на осуществление капитальных вложений в объекты капитального строительства государственной (муниципальной) собственности бюджетным учреждениям</t>
  </si>
  <si>
    <t>464</t>
  </si>
  <si>
    <t>Реконструкция музея-усадьбы А.К.Толстого. Брянская обл., Почепский р-н, с. Красный Рог</t>
  </si>
  <si>
    <t>Развитие образования и науки Брянской области</t>
  </si>
  <si>
    <t>Региональный проект "Современная школа (Брянская область)"</t>
  </si>
  <si>
    <t>E1</t>
  </si>
  <si>
    <t>Образование</t>
  </si>
  <si>
    <t>07</t>
  </si>
  <si>
    <t>Дополнительное образование детей</t>
  </si>
  <si>
    <t>03</t>
  </si>
  <si>
    <t>Строительство (реконструкция) учреждений образования</t>
  </si>
  <si>
    <t>1И020</t>
  </si>
  <si>
    <t>Сохранение объекта культурного наследия (здания техникума, в котором учился Г.Н. Скоробогатый) с приспособлением для современного использования (здание ГАУ ДО "Клинцовский детский технопарк "Кванториум")</t>
  </si>
  <si>
    <t>Место</t>
  </si>
  <si>
    <t>Общее образование</t>
  </si>
  <si>
    <t>Модернизация инфраструктуры общего образования в отдельных субъектах Российской Федерации</t>
  </si>
  <si>
    <t>Д2390</t>
  </si>
  <si>
    <t>2026</t>
  </si>
  <si>
    <t>Обеспечение реализации государственных полномочий в области строительства, архитектуры и развитие дорожного хозяйства Брянской области</t>
  </si>
  <si>
    <t>19</t>
  </si>
  <si>
    <t>Региональный проект "Региональная и местная дорожная сеть (Брянская область)"</t>
  </si>
  <si>
    <t>R1</t>
  </si>
  <si>
    <t>Дорожное хозяйство (дорожные фонды)</t>
  </si>
  <si>
    <t>Развитие и совершенствование сети автомобильных дорог регионального значения общего пользования</t>
  </si>
  <si>
    <t>16140</t>
  </si>
  <si>
    <t>Километр</t>
  </si>
  <si>
    <t>Приведение в нормативное состояние автомобильных дорог и искусственных дорожных сооружений</t>
  </si>
  <si>
    <t>53940</t>
  </si>
  <si>
    <t>Строительство моста через реку Судость на км 8+200 автомобильной дороги Валуец-Баклань в Почепском районе Брянской области</t>
  </si>
  <si>
    <t>Региональный проект "Газификация объектов инфраструктуры"</t>
  </si>
  <si>
    <t>Жилищно-коммунальное хозяйство</t>
  </si>
  <si>
    <t>Коммунальное хозяйство</t>
  </si>
  <si>
    <t>Перевод отопления учреждений и организаций социально-культурной сферы на природный газ в населенных пунктах Брянской области</t>
  </si>
  <si>
    <t>1И090</t>
  </si>
  <si>
    <t>Киловатт</t>
  </si>
  <si>
    <t>Газификация здания отдельного поста государственной противопожарной службы по охране с. Новоселки Брянского района Брянской области</t>
  </si>
  <si>
    <t>Газификация здания отдельного поста государственной противопожарной службы по охране п. Удельные Уты Выгоничского района Брянской области</t>
  </si>
  <si>
    <t>Газификация здания отдельного поста государственной противопожарной службы по охране д. Бульшево Клетнянского района Брянской области</t>
  </si>
  <si>
    <t>Газификация здания отдельного поста государственной противопожарной службы по охране с. Пашково Почепского района Брянской области</t>
  </si>
  <si>
    <t>Газификация Осколковского фельдшерского пункта Мглинского района Брянской области</t>
  </si>
  <si>
    <t>Газификация Католинского фельдшерского пункта Мглинского района Брянской области</t>
  </si>
  <si>
    <t>Развитие физической культуры и спорта Брянской области</t>
  </si>
  <si>
    <t>25</t>
  </si>
  <si>
    <t>Региональный проект "Спорт - норма жизни (Брянская область)"</t>
  </si>
  <si>
    <t>P5</t>
  </si>
  <si>
    <t>Физическая культура и спорт</t>
  </si>
  <si>
    <t>Массовый спорт</t>
  </si>
  <si>
    <t>Создание и модернизация объектов спортивной инфраструктуры региональной собственности (муниципальной собственности) для занятий физической культурой и спортом</t>
  </si>
  <si>
    <t>Реконструкция ледового дворца "Пересвет" г.Брянск</t>
  </si>
  <si>
    <t>Человек</t>
  </si>
  <si>
    <t>Д1390</t>
  </si>
  <si>
    <t>Областной центр лыжного спорта в г. Брянске</t>
  </si>
  <si>
    <t>2027</t>
  </si>
  <si>
    <t>Региональный проект "Обеспечение спортивных организаций квалифицированными кадрами"</t>
  </si>
  <si>
    <t>Департамент физической культуры и спорта Брянской области</t>
  </si>
  <si>
    <t>825</t>
  </si>
  <si>
    <t>Физическая культура</t>
  </si>
  <si>
    <t>Обеспечение жильем тренеров, тренеров-преподавателей учреждений физической культуры и спорта Брянской области</t>
  </si>
  <si>
    <t>17620</t>
  </si>
  <si>
    <t>Развитие промышленности, транспорта и связи Брянской области</t>
  </si>
  <si>
    <t>37</t>
  </si>
  <si>
    <t>Региональный проект "Развитие международного аэропорта "Брянск"</t>
  </si>
  <si>
    <t>Транспорт</t>
  </si>
  <si>
    <t>Реализация инвестиционных проектов, одобренных в соответствии с постановлением Правительства Российской Федерации от 19 октября 2020 года № 1704 (строительство и реконструкция аэропортовой инфраструктуры)</t>
  </si>
  <si>
    <t>10202</t>
  </si>
  <si>
    <t>Реконструкция аэропортового комплекса (г. Брянск)</t>
  </si>
  <si>
    <t>Тысяча квадратных метров</t>
  </si>
  <si>
    <t>Единица</t>
  </si>
  <si>
    <t>Наименование государственного заказчика; объекта</t>
  </si>
  <si>
    <t>ТСЭ</t>
  </si>
  <si>
    <t>СЭ</t>
  </si>
  <si>
    <t>Государственный заказчик: государственное бюджетное учреждение культуры "Брянский государственный краеведческий музей"</t>
  </si>
  <si>
    <t>Государственный заказчик: государственное казённое учреждение "Управление автомобильных дорог Брянской области"</t>
  </si>
  <si>
    <t>Газификация складского помещения ГКУЗ ОТ "БО МЦ МР "Резерв" в п. Цветники Жуковского муниципального округа Брянской области</t>
  </si>
  <si>
    <t>Газификация складского помещения ГКУЗ ОТ "БО МЦ МР "Резерв" в п. Речица Почепского района Брянской области</t>
  </si>
  <si>
    <t>Областной центр лыжного спорта в г. Брянске (2 этап)</t>
  </si>
  <si>
    <t>Нераспределенные средства</t>
  </si>
  <si>
    <t>50</t>
  </si>
  <si>
    <t>800</t>
  </si>
  <si>
    <t>35</t>
  </si>
  <si>
    <t>200</t>
  </si>
  <si>
    <t>223,93</t>
  </si>
  <si>
    <t>24</t>
  </si>
  <si>
    <t>45</t>
  </si>
  <si>
    <t>110</t>
  </si>
  <si>
    <t>1529,4</t>
  </si>
  <si>
    <t>Реконструкция автомобильной дороги Сельцо-Бетово на участке км 0+000 - км 3+153 в Брянском районе Брянской области</t>
  </si>
  <si>
    <t>Комплексное развитие сельских территорий Брянской области</t>
  </si>
  <si>
    <t>Региональный проект "Развитие жилищного строительства на сельских территориях и повышение уровня благоустройства домовладений"</t>
  </si>
  <si>
    <t>Департамент сельского хозяйства Брянской области</t>
  </si>
  <si>
    <t>817</t>
  </si>
  <si>
    <t>Сельское хозяйство и рыболовство</t>
  </si>
  <si>
    <t>Обеспечение комплексного развития сельских территорий</t>
  </si>
  <si>
    <t>R5760</t>
  </si>
  <si>
    <t>Субсидии на софинансирование капитальных вложений в объекты государственной (муниципальной) собственности</t>
  </si>
  <si>
    <t>522</t>
  </si>
  <si>
    <t>Брянский муниципальный район</t>
  </si>
  <si>
    <t>Квадратный метр</t>
  </si>
  <si>
    <t>Региональный проект "Развитие транспортной инфраструктуры на сельских территориях"</t>
  </si>
  <si>
    <t>Развитие транспортной инфраструктуры на сельских территориях</t>
  </si>
  <si>
    <t>R3720</t>
  </si>
  <si>
    <t>Погарский муниципальный район</t>
  </si>
  <si>
    <t>Развитие топливно-энергетического комплекса и жилищно-коммунального хозяйства Брянской области</t>
  </si>
  <si>
    <t>Региональный проект "Чистая вода (Брянская область)"</t>
  </si>
  <si>
    <t>F5</t>
  </si>
  <si>
    <t>Департамент топливно-энергетического комплекса и жилищно-коммунального хозяйства Брянской области</t>
  </si>
  <si>
    <t>812</t>
  </si>
  <si>
    <t>Строительство и реконструкция (модернизация) объектов питьевого водоснабжения</t>
  </si>
  <si>
    <t>Д2430</t>
  </si>
  <si>
    <t>Стародубский муниципальный округ</t>
  </si>
  <si>
    <t>Строительство водозаборного сооружения в с. Пятовск Стародубского района Брянской области</t>
  </si>
  <si>
    <t>Строительство системы водоснабжения по ул. Совхозная г. Стародуба Брянской области</t>
  </si>
  <si>
    <t>Кубический метр в час</t>
  </si>
  <si>
    <t>Городской округ город Брянск</t>
  </si>
  <si>
    <t>Водопроводная сеть к домам № 38, 40а, 40б, 55, 57, 59 по ул. Кольцова и № 25, 27 по ул. Луговой в Володарском районе г. Брянска</t>
  </si>
  <si>
    <t>Метр</t>
  </si>
  <si>
    <t>Городской округ город Клинцы</t>
  </si>
  <si>
    <t>Новозыбковский городской округ</t>
  </si>
  <si>
    <t>Реконструкция системы водоснабжения в г. Новозыбкове Новозыбковского городского округа Брянской области (1 этап)</t>
  </si>
  <si>
    <t>Брасовский муниципальный район</t>
  </si>
  <si>
    <t>Строительство системы водоснабжения в н.п. Стеклянная Радица Брянского района Брянской области</t>
  </si>
  <si>
    <t>Строительство системы водоснабжения в п. Свень-Транспортная Брянского района Брянской области (2 очередь)</t>
  </si>
  <si>
    <t>Дубровский муниципальный район</t>
  </si>
  <si>
    <t>Дятьковский муниципальный район</t>
  </si>
  <si>
    <t>Почепский муниципальный район</t>
  </si>
  <si>
    <t>Суземский муниципальный район</t>
  </si>
  <si>
    <t>Реконструкция системы водоснабжения по ул. Полевая, ул. Первомайская, ул. Молодежная в п. Селечня Суземского района Брянской области</t>
  </si>
  <si>
    <t>Карачевское городское поселение Карачевского муниципального района</t>
  </si>
  <si>
    <t>Локотское городское поселение Брасовского муниципального района</t>
  </si>
  <si>
    <t>Реконструкция сети водоснабжения ул. Советская, пер. Рабочий в рп Локоть Брасовского района Брянской области</t>
  </si>
  <si>
    <t>Другие вопросы в области жилищно-коммунального хозяйства</t>
  </si>
  <si>
    <t>52430</t>
  </si>
  <si>
    <t>Водозаборное сооружение на территории технологического комплекса "Городищенский" по адресу: г. Брянск, Бежицкий район, ул. Бежицкая, д. 266А</t>
  </si>
  <si>
    <t>Реконструкция системы водоснабжения в д. Случок Стародубского района Брянской области</t>
  </si>
  <si>
    <t>Реконструкция системы водоснабжения в д. Крутоберезка Новозыбковского городского округа Брянской области</t>
  </si>
  <si>
    <t>Реконструкция системы водоснабжения в с. Замишево Новозыбковского городского округа Брянской области</t>
  </si>
  <si>
    <t>Сельцовский городской округ</t>
  </si>
  <si>
    <t>Строительство сетей водоснабжения в юго-западной части города Сельцо Брянской области</t>
  </si>
  <si>
    <t>Гордеевский муниципальный район</t>
  </si>
  <si>
    <t>Реконструкция системы водоснабжения в с. Кузнецы Гордеевского района Брянской области</t>
  </si>
  <si>
    <t>Злынковский муниципальный район</t>
  </si>
  <si>
    <t>Реконструкция системы водоснабжения в с. Большие Щербиничи Злынковского района Брянской области</t>
  </si>
  <si>
    <t>Тысяча кубических метров в сутки</t>
  </si>
  <si>
    <t>Клетнянский муниципальный район</t>
  </si>
  <si>
    <t>Реконструкция водоснабжения в н.п.Акуличи Клетнянского района Брянской области</t>
  </si>
  <si>
    <t>Реконструкция сетей водоснабжения в н.п.Харитоновка Клетнянского района Брянской области</t>
  </si>
  <si>
    <t>Клинцовский муниципальный район</t>
  </si>
  <si>
    <t>Реконструкция системы водоснабжения в с.Ущерпье Клинцовского района Брянской области</t>
  </si>
  <si>
    <t>Дятьковское городское поселение Дятьковского муниципального района</t>
  </si>
  <si>
    <t>Реконструкция системы водоснабжения в г.Дятьково Дятьковского района Брянской области</t>
  </si>
  <si>
    <t>Унечское городское поселение Унечского муниципального района</t>
  </si>
  <si>
    <t>Модернизация оборудования на станции 2-го подъема воды в г. Унеча Унечского района Брянской области</t>
  </si>
  <si>
    <t>Региональный проект "Развитие инфраструктуры сферы жилищно-коммунального хозяйства"</t>
  </si>
  <si>
    <t>Обеспечение мероприятий по модернизации систем коммунальной инфраструктуры (за счет средств публично-правовой компании "Фонд развития территорий")</t>
  </si>
  <si>
    <t>09505</t>
  </si>
  <si>
    <t>Канализация по ул. Зеленая и пер. 3-й Бежицкий в Бежицком районе г. Брянска</t>
  </si>
  <si>
    <t>Обеспечение мероприятий по модернизации систем коммунальной инфраструктуры (за счет средств областного бюджета)</t>
  </si>
  <si>
    <t>09605</t>
  </si>
  <si>
    <t>Региональный проект "Строительство и реконструкция объектов очистки сточных вод в населенных пунктах Брянской области"</t>
  </si>
  <si>
    <t>Строительство (реконструкция) объектов очистки сточных вод в населенных пунктах Брянской области</t>
  </si>
  <si>
    <t>1И060</t>
  </si>
  <si>
    <t>Выгоничский муниципальный район</t>
  </si>
  <si>
    <t>Региональный проект "Культурная среда (Брянская область)"</t>
  </si>
  <si>
    <t>A1</t>
  </si>
  <si>
    <t>Государственная поддержка отрасли культуры</t>
  </si>
  <si>
    <t>55190</t>
  </si>
  <si>
    <t>Реконструкция здания МБУДО "Детская школа искусств № 10" по адресу: г. Брянск, ул. Б. Хмельницкого, д.79</t>
  </si>
  <si>
    <t>Развитие сети учреждений культурно-досугового типа</t>
  </si>
  <si>
    <t>55130</t>
  </si>
  <si>
    <t>Строительство Центра культурного развития по адресу: Россия, Брянская область, г.Почеп, ул. Злынковская, участок 6</t>
  </si>
  <si>
    <t>52390</t>
  </si>
  <si>
    <t>Школа в микрорайоне по ул. Флотской в Бежицком районе города Брянска</t>
  </si>
  <si>
    <t>Ученическое место</t>
  </si>
  <si>
    <t>Создание новых мест в общеобразовательных организациях</t>
  </si>
  <si>
    <t>55200</t>
  </si>
  <si>
    <t>Школа в районе бывшего аэропорта города Брянска</t>
  </si>
  <si>
    <t>98060</t>
  </si>
  <si>
    <t>Строительство пристройки к зданию МБОУ СОШ № 13 имени Героя Советского Союза И.Б. Катунина г. Брянска</t>
  </si>
  <si>
    <t>Д5200</t>
  </si>
  <si>
    <t>Региональный проект "Жилье (Брянская область)"</t>
  </si>
  <si>
    <t>F1</t>
  </si>
  <si>
    <t>Стимулирование программ развития жилищного строительства субъектов Российской Федерации</t>
  </si>
  <si>
    <t>Строительство объекта "Автодорога по ул. Ильи Иванова в Советском районе г. Брянска"</t>
  </si>
  <si>
    <t>Развитие и совершенствование сети автомобильных дорог общего пользования местного значения</t>
  </si>
  <si>
    <t>16160</t>
  </si>
  <si>
    <t>Строительство объекта "Автодорога по ул. Николая Амосова в Советском районе г. Брянска"</t>
  </si>
  <si>
    <t>Городской округ город Фокино</t>
  </si>
  <si>
    <t>Строительство моста через р. Болва на автомобильной дороге «Подъезд к г. Фокино» Брянской области</t>
  </si>
  <si>
    <t>Региональный проект "Строительство и реконструкция канализационных сетей и канализационных коллекторов для населенных пунктов Брянской области"</t>
  </si>
  <si>
    <t>Строительство (реконструкция) канализационных сетей и канализационных коллекторов для населенных пунктов Брянской области</t>
  </si>
  <si>
    <t>1И080</t>
  </si>
  <si>
    <t>Строительство коллектора сточных вод в г. Мглине Брянской области</t>
  </si>
  <si>
    <t>Дворец зимних видов спорта в Фокинском районе города Брянска</t>
  </si>
  <si>
    <t>Спортивно-оздоровительный комплекс в п.Локоть Брасовского района Брянской области</t>
  </si>
  <si>
    <t>Наименование муниципального образования; объекта</t>
  </si>
  <si>
    <t>Стародубский муниципальный район</t>
  </si>
  <si>
    <t xml:space="preserve">Мглинское городское поселение Мглинского муниципального района  </t>
  </si>
  <si>
    <t>40000</t>
  </si>
  <si>
    <t>Малоэтажный жилой комплекс в н.п. Журиничи Брянского района Брянской области</t>
  </si>
  <si>
    <t>10</t>
  </si>
  <si>
    <t>66</t>
  </si>
  <si>
    <t>1225</t>
  </si>
  <si>
    <t>Строительство школы на территории бывшего аэропорта по ул. Амосова в Советском районе г. Брянска</t>
  </si>
  <si>
    <t>Человек в смену</t>
  </si>
  <si>
    <t>Спортивно-оздоровительный комплекс в г. Стародубе Брянской области</t>
  </si>
  <si>
    <t>Реконструкция автомобильной дороги  "Украина"-Борщово в Навлинском  районе Брянской области</t>
  </si>
  <si>
    <t>3,863</t>
  </si>
  <si>
    <t>Посещение в год</t>
  </si>
  <si>
    <t>Климовский муниципальный район</t>
  </si>
  <si>
    <t>Севский муниципальный район</t>
  </si>
  <si>
    <t>Трубчевский муниципальный район</t>
  </si>
  <si>
    <t>Государственное бюджетное учреждение «Брянская областная школа олимпийского резерва по легкой атлетике имени В.Д. Самотесова»</t>
  </si>
  <si>
    <t>Государственное автономное учреждение Брянской области "Дворец единоборств имени Артема Осипенко"</t>
  </si>
  <si>
    <t>Государственное автономное учреждение «Спортивный клуб «Брянск»</t>
  </si>
  <si>
    <t>Охрана окружающей среды, воспроизводство и использование природных ресурсов Брянской области</t>
  </si>
  <si>
    <t>Региональный проект "Комплексная система обращения с твердыми коммунальными отходами (Брянская область)"</t>
  </si>
  <si>
    <t>G2</t>
  </si>
  <si>
    <t>Департамент природных ресурсов и экологии Брянской области</t>
  </si>
  <si>
    <t>808</t>
  </si>
  <si>
    <t>Охрана окружающей среды</t>
  </si>
  <si>
    <t>Другие вопросы в области охраны окружающей среды</t>
  </si>
  <si>
    <t>Создание объектов обращения с твердыми коммунальными отходами</t>
  </si>
  <si>
    <t>12810</t>
  </si>
  <si>
    <t>Строительство 2-ой очереди полигона ТКО с площадкой компостирования отходов в п. Большое Полпино г. Брянска</t>
  </si>
  <si>
    <t>А3650</t>
  </si>
  <si>
    <t>А3940</t>
  </si>
  <si>
    <t>А1390</t>
  </si>
  <si>
    <t>А5130</t>
  </si>
  <si>
    <t>А5200</t>
  </si>
  <si>
    <t>К8060</t>
  </si>
  <si>
    <t>А0210</t>
  </si>
  <si>
    <t>1И010</t>
  </si>
  <si>
    <t>Реконструкция автомобильной дороги "Унеча-ст.Рассуха-Лизогубовка"-Коробоничи в Унечском  районе Брянской области</t>
  </si>
  <si>
    <t>Тысяч тонн/в год</t>
  </si>
  <si>
    <t>Реализация инфраструктурных проектов, отобранных в соответствии с правилами отбора, утвержденными постановлением Правительства Российской Федерации от 14 июля 2021 года № 1189 (Строительство школы на территории бывшего аэропорта по ул. Амосова в Советском районе г. Брянска)</t>
  </si>
  <si>
    <t>Реализация инфраструктурных проектов, отобранных в соответствии с правилами отбора, утвержденными постановлением Правительства Российской Федерации от 14 июля 2021 года № 1189 (Строительство школы на территории бывшего аэропорта по ул. Амосова в Советском районе г. Брянска) за счет средств областного бюджета</t>
  </si>
  <si>
    <t>225,4</t>
  </si>
  <si>
    <t>Подъезд к Картофелехранилищу для хранения семян картофеля в Погарском районе Брянской области</t>
  </si>
  <si>
    <t>8480,54</t>
  </si>
  <si>
    <t>Пристройка ГБУЗ "Юдиновский реабилитационный центр" по адресу: Брянская область, Погарский район, с. Юдиново, ул. Набережная, д. 1А</t>
  </si>
  <si>
    <t>Строительство (реконструкция) медицинских учреждений</t>
  </si>
  <si>
    <t>Поликлиника ГАУЗ "Брянская городская поликлиника № 4" на 800 посещений в смену в Советском районе г. Брянска</t>
  </si>
  <si>
    <t>Региональный проект "Развитие инфраструктуры сферы здравоохранения"</t>
  </si>
  <si>
    <t>Лечебный корпус городской больницы №4 по ул. Бежицкой в Советском районе г. Брянска</t>
  </si>
  <si>
    <t>Коек</t>
  </si>
  <si>
    <t>48.00</t>
  </si>
  <si>
    <t>Региональный проект "Развитие детского здравоохранения, включая создание современной инфраструктуры оказания медицинской помощи детям (Брянская область)"</t>
  </si>
  <si>
    <t>N4</t>
  </si>
  <si>
    <t>Новое строительство или реконструкция детских больниц (корпусов)</t>
  </si>
  <si>
    <t>Хирургический корпус ГБУЗ "Брянская областная детская больница" по адресу: г. Брянск, пр. Станке Димитрова, д. 100</t>
  </si>
  <si>
    <t>А2460</t>
  </si>
  <si>
    <t>Реконструкция здания ГАУК "Брянский областной ордена Трудового Красного Знамени театр драмы им. А.К. Толстого" со строительством пристройки по адресу: г. Брянск, ул. Фокина, д. 26</t>
  </si>
  <si>
    <t>Газификация ФАП н.п.Борщово Навлинского района Брянской области</t>
  </si>
  <si>
    <t>Здание для мировых судей судебных участков № 52-53 Стародубского судебного района Брянской области</t>
  </si>
  <si>
    <t>Строительство автомобильной дороги ст. Чернетово - м-н Первомайский г. Сельцо в Брянском районе Брянской области. 1 этап</t>
  </si>
  <si>
    <t>А2390</t>
  </si>
  <si>
    <t>Самотечный канализационный коллектор по пр. Московскому в Фокинском районе г. Брянска. Переход под железной дорогой D 350 мм</t>
  </si>
  <si>
    <t>Погонный метр</t>
  </si>
  <si>
    <t>Реконструкция водозаборного узла в д. Хмелево Выгоничского района Брянской области</t>
  </si>
  <si>
    <t>Навлинское городское поселение Навлинского муниципального района</t>
  </si>
  <si>
    <t>0,4</t>
  </si>
  <si>
    <t>0,6</t>
  </si>
  <si>
    <t>Строительство очистных сооружений в пос. Навля Навлинского района Брянской области (2 этап)</t>
  </si>
  <si>
    <t>Комаричский муниципальный район</t>
  </si>
  <si>
    <t>Строительство канализационных сетей н.п. Комаричи (1 очередь строительства 2 этап)</t>
  </si>
  <si>
    <t>4891</t>
  </si>
  <si>
    <t>Пристройка универсального спортивного зала к МБОУ "Супоневская СОШ № 1 им. Героя Советского Союза Н.И. Чувина" Брянского района, в н.п. Супонево, Брянского района, Брянской области</t>
  </si>
  <si>
    <t>Суражский муниципальный район</t>
  </si>
  <si>
    <t>Строительство очистных сооружений пос. Локоть Брасовского района Брянской области</t>
  </si>
  <si>
    <t>Аэровокзальный комплекс Международный аэропорт "Брянск" (I этап. Объекты инженерной инфраструктуры)</t>
  </si>
  <si>
    <t>Аэровокзальный комплекс Международный аэропорт "Брянск"</t>
  </si>
  <si>
    <t>Здание для мирового судьи судебного участка № 54 Суземского судебного района Брянской области</t>
  </si>
  <si>
    <t>Пищеблок ГБУЗ "Сельцовская городская больница", г.Сельцо</t>
  </si>
  <si>
    <t>Офис врача общей практики в микрорайоне Первомайское г. Сельцо Брянской области</t>
  </si>
  <si>
    <t>Областная инфекционная больница с центром профилактики и борьбы со СПИД ГБУЗ "Брянская областная инфекционная больница" на 200 коек и 200 посещений в смену</t>
  </si>
  <si>
    <t>Газификация ФАП н.п.Сушаны Климовского района</t>
  </si>
  <si>
    <t>Канализация по ул. Вильямса в Советском районе г. Брянска</t>
  </si>
  <si>
    <t>Мглинский муниципальный район</t>
  </si>
  <si>
    <t>Строительство столовой МБОУ "Мглинская СОШ № 1" по адресу: площадь Советская г. Мглина Брянской области</t>
  </si>
  <si>
    <t>E2</t>
  </si>
  <si>
    <t>Региональный проект "Успех каждого ребенка (Брянская область)"</t>
  </si>
  <si>
    <t>Спортивно-оздоровительный комплекс в п. Клетня Клетнянского района Брянской области</t>
  </si>
  <si>
    <t>Спортивно-оздоровительный комплекс в г. Унече Брянской области</t>
  </si>
  <si>
    <t>Спортивно-оздоровительный комплекс в г. Севске Брянской области</t>
  </si>
  <si>
    <t>Спортивно-оздоровительный комплекс в г. Злынке Брянской области</t>
  </si>
  <si>
    <t>Спортивно-оздоровительный комплекс в г.Карачеве Брянской области</t>
  </si>
  <si>
    <t>Спортивно-оздоровительный комплекс в г. Новозыбкове Брянской области</t>
  </si>
  <si>
    <t>Дворец зимних видов спорта в с. Глинищево Брянского района Брянской области</t>
  </si>
  <si>
    <t>Вскрытий в год</t>
  </si>
  <si>
    <t>800.00</t>
  </si>
  <si>
    <t>Строительство здания ГАУК «Брянский областной театр юного зрителя"</t>
  </si>
  <si>
    <t>468</t>
  </si>
  <si>
    <t>Реконструкция водопроводных сетей по ул. Иванова, ул. Щорса, пер. Иванова в г. Унеча Унечского района Брянской области</t>
  </si>
  <si>
    <t>1680</t>
  </si>
  <si>
    <t>13520</t>
  </si>
  <si>
    <t>Переход под железной дорогой Брянск-2 водовода речной воды в Фокинском районе в две нитки - вынос с эстакады путепровода д=500мм</t>
  </si>
  <si>
    <t>1000</t>
  </si>
  <si>
    <t>Водовод от ТК "Трубчевский" до ул. Вали Сафроновой д=500мм</t>
  </si>
  <si>
    <t>5200</t>
  </si>
  <si>
    <t>Водовод в п. Чайковичи Бежицкого района д=300мм</t>
  </si>
  <si>
    <t>3000</t>
  </si>
  <si>
    <t>Реконструкция технологического комплекса ГКНС по ул. Калинина, о/д 20 в Советском районе г. Брянска</t>
  </si>
  <si>
    <t>Строительство (реконструкция) объектов инфраструктуры, реализация которых осуществляется в соответствии с постановлением Правительства Российской Федерации от 2 февраля 2022 года № 87 "О предоставлении публично-правовой компанией "Фонд развития территорий" за счет привлеченных средств Фонда национального благосостояния займов юридическим лицам, в том числе путем приобретения облигаций юридических лиц при их первичном размещении, в целях реализации проектов по строительству, реконструкции, модернизации объектов инфраструктуры, и о внесении изменения в Положение о Правительственной комиссии по региональному развитию в Российской Федерации"</t>
  </si>
  <si>
    <t>Другие вопросы в области здравоохранения</t>
  </si>
  <si>
    <t>Пристройка к МБОУ СОШ №1 г. Суража Брянской области</t>
  </si>
  <si>
    <t>324</t>
  </si>
  <si>
    <t>Унечский муниципальный район</t>
  </si>
  <si>
    <t>Строительство локальных очистных сооружений мощностью 500 куб.м/сут. в п. Выгоничи Выгоничского района Брянской области</t>
  </si>
  <si>
    <t>48</t>
  </si>
  <si>
    <t xml:space="preserve">Жилое помещение (квартира 1-комн.)  
 г. Брянск                                     </t>
  </si>
  <si>
    <t>кв.м.</t>
  </si>
  <si>
    <t>Жилое помещение (квартира 1-комн.) г.Клинцы</t>
  </si>
  <si>
    <t>Жилое помещение (квартира 1-комн.) г.Новозыбков</t>
  </si>
  <si>
    <t>Жилое помещение (квартира 1-комн.) п.Локоть</t>
  </si>
  <si>
    <t>Жилое помещение (квартира 3-комн.) г.Севск</t>
  </si>
  <si>
    <t>Жилое помещение (квартира 1-комн.) пгт.Климово</t>
  </si>
  <si>
    <t>Жилое помещение (квартира 1-комн.) рп.Дубровка</t>
  </si>
  <si>
    <t>Жилое помещение (квартира 2-комн.)       г. Стародуб</t>
  </si>
  <si>
    <t>61,1</t>
  </si>
  <si>
    <t>53,3</t>
  </si>
  <si>
    <t>Жилое помещение (квартира 1-комн.)        г. Трубчевск</t>
  </si>
  <si>
    <t>90,00</t>
  </si>
  <si>
    <t>59,5</t>
  </si>
  <si>
    <t>150</t>
  </si>
  <si>
    <t>17580</t>
  </si>
  <si>
    <t>Региональный проект "Развитие инфраструктуры сферы спорта"</t>
  </si>
  <si>
    <t>Поддержка развития лыжного спорта в Брянской области</t>
  </si>
  <si>
    <t>Обустройство лыжно-роллерной трассы по пл. Советской, з/у 14В в г. Новозыбкове Брянской области</t>
  </si>
  <si>
    <t>2,175</t>
  </si>
  <si>
    <t>2,4</t>
  </si>
  <si>
    <t>Обустройство территории МБУДО Спортивная школа Стародубского МО с устройством лыжероллерной трассы</t>
  </si>
  <si>
    <t>Спортзал размерами 12х24 м к зданию МБОУ СОШ № 5 г. Сельцо по адресу: Брянская область, г. Сельцо, ул. Школьная, д. 25</t>
  </si>
  <si>
    <t>Административно-морфологический корпус ГБУЗ "Брянское областное бюро судебно-медицинской экспертизы"</t>
  </si>
  <si>
    <t>Освоено</t>
  </si>
  <si>
    <t>Исполнено</t>
  </si>
  <si>
    <t>% исполнения</t>
  </si>
  <si>
    <t>Директор департамента
строительства Брянской области</t>
  </si>
  <si>
    <t>Е.Н. Захаренко</t>
  </si>
  <si>
    <t>Исп. Пугачев Н.И.</t>
  </si>
  <si>
    <t>Тел. 77-01-70 доб. 255</t>
  </si>
  <si>
    <t>Приложение 1</t>
  </si>
  <si>
    <t xml:space="preserve">Приложение 2             </t>
  </si>
  <si>
    <t>Отчет об исполнении перечня объектов бюджетных инвестиций муниципальной собственности региональной адресной инвестиционной программы за 1 квартал 2024 года</t>
  </si>
  <si>
    <t>Отчет об исполнении перечня объектов бюджетных инвестиций государственной собственности региональной адресной инвестиционной программы за 1 квартал 2024 года</t>
  </si>
  <si>
    <t>Приложение 3</t>
  </si>
  <si>
    <t xml:space="preserve">Отчет об исполнении перечня объектов недвижимого имущества, приобретаемого в государственную собственность Брянской области, в рамках региональной адресной
 инвестиционной программы за 1 квартал 2024 года       </t>
  </si>
  <si>
    <t>Приложение 4</t>
  </si>
  <si>
    <t>Отчет об исполнении перечня объектов недвижимого имущества, приобретаемого в муниципальную собственность Брянской области, в рамках региональной адресной 
инвестиционной программы за 1 квартал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</si>
</sst>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color rgb="FF000000"/>
      <name val="Times New Roman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>
      <alignment vertical="top" wrapText="1"/>
    </xf>
    <xf numFmtId="0" fontId="9" fillId="0" borderId="0">
      <alignment vertical="top" wrapText="1"/>
    </xf>
  </cellStyleXfs>
  <cellXfs count="95">
    <xf numFmtId="0" fontId="0" fillId="0" borderId="0" xfId="0" applyFont="1" applyFill="1" applyAlignment="1">
      <alignment vertical="top" wrapText="1"/>
    </xf>
    <xf numFmtId="4" fontId="7" fillId="0" borderId="0" xfId="0" applyNumberFormat="1" applyFont="1" applyFill="1" applyAlignment="1">
      <alignment vertical="top" wrapText="1"/>
    </xf>
    <xf numFmtId="0" fontId="9" fillId="0" borderId="0" xfId="1" applyFont="1" applyFill="1" applyAlignment="1">
      <alignment vertical="top" wrapText="1"/>
    </xf>
    <xf numFmtId="0" fontId="10" fillId="0" borderId="0" xfId="1" applyFont="1" applyFill="1" applyAlignment="1">
      <alignment vertical="top" wrapText="1"/>
    </xf>
    <xf numFmtId="4" fontId="9" fillId="0" borderId="0" xfId="1" applyNumberFormat="1" applyFont="1" applyFill="1" applyAlignment="1">
      <alignment vertical="top" wrapText="1"/>
    </xf>
    <xf numFmtId="4" fontId="10" fillId="0" borderId="0" xfId="1" applyNumberFormat="1" applyFont="1" applyFill="1" applyAlignment="1">
      <alignment vertical="top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vertical="top" wrapText="1"/>
    </xf>
    <xf numFmtId="4" fontId="5" fillId="0" borderId="1" xfId="1" applyNumberFormat="1" applyFont="1" applyFill="1" applyBorder="1" applyAlignment="1">
      <alignment horizontal="right" vertical="center" wrapText="1"/>
    </xf>
    <xf numFmtId="10" fontId="5" fillId="0" borderId="1" xfId="1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vertical="top" wrapText="1"/>
    </xf>
    <xf numFmtId="4" fontId="8" fillId="0" borderId="0" xfId="0" applyNumberFormat="1" applyFont="1" applyFill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5" fillId="0" borderId="1" xfId="1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10" fontId="5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top" wrapText="1"/>
    </xf>
    <xf numFmtId="49" fontId="5" fillId="0" borderId="1" xfId="0" applyNumberFormat="1" applyFont="1" applyFill="1" applyBorder="1" applyAlignment="1">
      <alignment vertical="top" wrapText="1"/>
    </xf>
    <xf numFmtId="0" fontId="5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" fontId="11" fillId="0" borderId="0" xfId="0" applyNumberFormat="1" applyFont="1" applyFill="1" applyAlignment="1">
      <alignment vertical="top" wrapText="1"/>
    </xf>
    <xf numFmtId="0" fontId="6" fillId="0" borderId="0" xfId="0" applyFont="1" applyFill="1" applyAlignment="1">
      <alignment vertical="top" wrapText="1"/>
    </xf>
    <xf numFmtId="49" fontId="0" fillId="0" borderId="0" xfId="0" applyNumberFormat="1" applyFont="1" applyFill="1" applyAlignment="1">
      <alignment vertical="top" wrapText="1"/>
    </xf>
    <xf numFmtId="0" fontId="3" fillId="0" borderId="1" xfId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vertical="top" wrapText="1"/>
    </xf>
    <xf numFmtId="49" fontId="4" fillId="0" borderId="1" xfId="1" applyNumberFormat="1" applyFont="1" applyFill="1" applyBorder="1" applyAlignment="1">
      <alignment vertical="top" wrapText="1"/>
    </xf>
    <xf numFmtId="0" fontId="3" fillId="0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horizontal="right" vertical="center" wrapText="1"/>
    </xf>
    <xf numFmtId="49" fontId="5" fillId="0" borderId="1" xfId="1" applyNumberFormat="1" applyFont="1" applyFill="1" applyBorder="1" applyAlignment="1">
      <alignment horizontal="left" vertical="center" wrapText="1"/>
    </xf>
    <xf numFmtId="49" fontId="5" fillId="0" borderId="1" xfId="1" applyNumberFormat="1" applyFont="1" applyFill="1" applyBorder="1" applyAlignment="1">
      <alignment vertical="center" wrapText="1"/>
    </xf>
    <xf numFmtId="49" fontId="3" fillId="0" borderId="1" xfId="1" applyNumberFormat="1" applyFont="1" applyFill="1" applyBorder="1" applyAlignment="1">
      <alignment horizontal="left" vertical="center" wrapText="1"/>
    </xf>
    <xf numFmtId="0" fontId="4" fillId="0" borderId="0" xfId="1" applyFont="1" applyFill="1" applyAlignment="1">
      <alignment vertical="top" wrapText="1"/>
    </xf>
    <xf numFmtId="49" fontId="4" fillId="0" borderId="0" xfId="1" applyNumberFormat="1" applyFont="1" applyFill="1" applyAlignment="1">
      <alignment vertical="top" wrapText="1"/>
    </xf>
    <xf numFmtId="0" fontId="5" fillId="0" borderId="3" xfId="0" applyFont="1" applyFill="1" applyBorder="1" applyAlignment="1">
      <alignment horizontal="left" vertical="center" wrapText="1"/>
    </xf>
    <xf numFmtId="4" fontId="5" fillId="0" borderId="3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right" vertical="center" wrapText="1"/>
    </xf>
    <xf numFmtId="0" fontId="3" fillId="0" borderId="0" xfId="1" applyFont="1" applyFill="1" applyAlignment="1">
      <alignment horizontal="center" vertical="center" wrapText="1"/>
    </xf>
    <xf numFmtId="0" fontId="3" fillId="0" borderId="0" xfId="1" applyFont="1" applyFill="1" applyAlignment="1">
      <alignment horizontal="left" vertical="center" wrapText="1"/>
    </xf>
    <xf numFmtId="0" fontId="3" fillId="0" borderId="0" xfId="1" applyFont="1" applyFill="1" applyAlignment="1">
      <alignment vertical="center" wrapText="1"/>
    </xf>
    <xf numFmtId="49" fontId="3" fillId="0" borderId="0" xfId="1" applyNumberFormat="1" applyFont="1" applyFill="1" applyAlignment="1">
      <alignment vertical="center" wrapText="1"/>
    </xf>
    <xf numFmtId="4" fontId="0" fillId="0" borderId="0" xfId="0" applyNumberFormat="1" applyFont="1" applyFill="1" applyAlignment="1">
      <alignment vertical="top" wrapText="1"/>
    </xf>
    <xf numFmtId="0" fontId="14" fillId="2" borderId="0" xfId="0" applyFont="1" applyFill="1" applyAlignment="1">
      <alignment wrapText="1"/>
    </xf>
    <xf numFmtId="0" fontId="0" fillId="2" borderId="0" xfId="0" applyFont="1" applyFill="1" applyAlignment="1">
      <alignment vertical="top" wrapText="1"/>
    </xf>
    <xf numFmtId="0" fontId="12" fillId="0" borderId="0" xfId="0" applyFont="1" applyFill="1" applyAlignment="1">
      <alignment horizontal="left" wrapText="1"/>
    </xf>
    <xf numFmtId="0" fontId="13" fillId="0" borderId="0" xfId="0" applyFont="1" applyFill="1" applyAlignment="1">
      <alignment horizontal="right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10" fontId="5" fillId="0" borderId="3" xfId="0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right" vertical="center" wrapText="1"/>
    </xf>
    <xf numFmtId="10" fontId="5" fillId="0" borderId="5" xfId="0" applyNumberFormat="1" applyFont="1" applyFill="1" applyBorder="1" applyAlignment="1">
      <alignment horizontal="right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0" fontId="5" fillId="0" borderId="2" xfId="0" applyNumberFormat="1" applyFont="1" applyFill="1" applyBorder="1" applyAlignment="1">
      <alignment horizontal="right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center" wrapText="1"/>
    </xf>
    <xf numFmtId="4" fontId="7" fillId="0" borderId="0" xfId="0" applyNumberFormat="1" applyFont="1" applyFill="1" applyAlignment="1">
      <alignment horizontal="right" vertical="top" wrapText="1"/>
    </xf>
    <xf numFmtId="0" fontId="9" fillId="0" borderId="0" xfId="1" applyFont="1" applyFill="1" applyAlignment="1">
      <alignment horizontal="right" vertical="top" wrapText="1"/>
    </xf>
    <xf numFmtId="0" fontId="1" fillId="0" borderId="0" xfId="0" applyFont="1" applyFill="1" applyAlignment="1">
      <alignment horizontal="right" vertical="top" wrapText="1"/>
    </xf>
    <xf numFmtId="0" fontId="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left" wrapText="1"/>
    </xf>
    <xf numFmtId="0" fontId="13" fillId="0" borderId="0" xfId="0" applyFont="1" applyFill="1" applyAlignment="1">
      <alignment horizontal="right" wrapText="1"/>
    </xf>
    <xf numFmtId="0" fontId="3" fillId="0" borderId="0" xfId="1" applyFont="1" applyFill="1" applyAlignment="1">
      <alignment horizontal="right" vertical="top" wrapText="1"/>
    </xf>
    <xf numFmtId="0" fontId="5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50"/>
  <sheetViews>
    <sheetView view="pageBreakPreview" zoomScale="80" zoomScaleNormal="100" zoomScaleSheetLayoutView="80" workbookViewId="0">
      <selection activeCell="A2" sqref="A2:P2"/>
    </sheetView>
  </sheetViews>
  <sheetFormatPr defaultRowHeight="13.8" x14ac:dyDescent="0.25"/>
  <cols>
    <col min="1" max="1" width="49" customWidth="1"/>
    <col min="2" max="2" width="5.6640625" customWidth="1"/>
    <col min="3" max="3" width="8.44140625" customWidth="1"/>
    <col min="4" max="4" width="6.33203125" customWidth="1"/>
    <col min="5" max="5" width="7.77734375" bestFit="1" customWidth="1"/>
    <col min="6" max="6" width="5.109375" customWidth="1"/>
    <col min="7" max="7" width="4.109375" customWidth="1"/>
    <col min="8" max="8" width="8.44140625" bestFit="1" customWidth="1"/>
    <col min="9" max="9" width="7.109375" customWidth="1"/>
    <col min="10" max="10" width="14.33203125" customWidth="1"/>
    <col min="11" max="11" width="12.109375" style="38" customWidth="1"/>
    <col min="12" max="12" width="9.33203125" customWidth="1"/>
    <col min="13" max="15" width="21.77734375" bestFit="1" customWidth="1"/>
    <col min="16" max="18" width="22" style="1" customWidth="1"/>
  </cols>
  <sheetData>
    <row r="1" spans="1:18" x14ac:dyDescent="0.25">
      <c r="P1" s="1" t="s">
        <v>429</v>
      </c>
    </row>
    <row r="2" spans="1:18" ht="30.75" customHeight="1" x14ac:dyDescent="0.25">
      <c r="A2" s="89" t="s">
        <v>432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</row>
    <row r="3" spans="1:18" ht="15" customHeight="1" x14ac:dyDescent="0.25">
      <c r="A3" s="88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1" t="s">
        <v>1</v>
      </c>
    </row>
    <row r="4" spans="1:18" ht="42.6" customHeight="1" x14ac:dyDescent="0.25">
      <c r="A4" s="6" t="s">
        <v>157</v>
      </c>
      <c r="B4" s="6" t="s">
        <v>2</v>
      </c>
      <c r="C4" s="6" t="s">
        <v>158</v>
      </c>
      <c r="D4" s="6" t="s">
        <v>159</v>
      </c>
      <c r="E4" s="6" t="s">
        <v>3</v>
      </c>
      <c r="F4" s="6" t="s">
        <v>4</v>
      </c>
      <c r="G4" s="6" t="s">
        <v>5</v>
      </c>
      <c r="H4" s="6" t="s">
        <v>6</v>
      </c>
      <c r="I4" s="6" t="s">
        <v>7</v>
      </c>
      <c r="J4" s="19" t="s">
        <v>8</v>
      </c>
      <c r="K4" s="19" t="s">
        <v>9</v>
      </c>
      <c r="L4" s="19" t="s">
        <v>10</v>
      </c>
      <c r="M4" s="6" t="s">
        <v>11</v>
      </c>
      <c r="N4" s="6" t="s">
        <v>422</v>
      </c>
      <c r="O4" s="6" t="s">
        <v>423</v>
      </c>
      <c r="P4" s="6" t="s">
        <v>424</v>
      </c>
    </row>
    <row r="5" spans="1:18" ht="14.4" customHeight="1" x14ac:dyDescent="0.25">
      <c r="A5" s="20" t="s">
        <v>12</v>
      </c>
      <c r="B5" s="20" t="s">
        <v>13</v>
      </c>
      <c r="C5" s="20" t="s">
        <v>14</v>
      </c>
      <c r="D5" s="20" t="s">
        <v>15</v>
      </c>
      <c r="E5" s="20" t="s">
        <v>16</v>
      </c>
      <c r="F5" s="20" t="s">
        <v>17</v>
      </c>
      <c r="G5" s="20" t="s">
        <v>18</v>
      </c>
      <c r="H5" s="20" t="s">
        <v>19</v>
      </c>
      <c r="I5" s="20" t="s">
        <v>20</v>
      </c>
      <c r="J5" s="20">
        <v>10</v>
      </c>
      <c r="K5" s="21">
        <v>11</v>
      </c>
      <c r="L5" s="20">
        <v>12</v>
      </c>
      <c r="M5" s="20">
        <v>13</v>
      </c>
      <c r="N5" s="20">
        <v>14</v>
      </c>
      <c r="O5" s="20">
        <v>15</v>
      </c>
      <c r="P5" s="20">
        <v>16</v>
      </c>
    </row>
    <row r="6" spans="1:18" s="17" customFormat="1" ht="15.6" x14ac:dyDescent="0.25">
      <c r="A6" s="22" t="s">
        <v>26</v>
      </c>
      <c r="B6" s="23" t="s">
        <v>0</v>
      </c>
      <c r="C6" s="23" t="s">
        <v>0</v>
      </c>
      <c r="D6" s="23" t="s">
        <v>0</v>
      </c>
      <c r="E6" s="23" t="s">
        <v>0</v>
      </c>
      <c r="F6" s="23" t="s">
        <v>0</v>
      </c>
      <c r="G6" s="23" t="s">
        <v>0</v>
      </c>
      <c r="H6" s="23" t="s">
        <v>0</v>
      </c>
      <c r="I6" s="23" t="s">
        <v>0</v>
      </c>
      <c r="J6" s="23" t="s">
        <v>0</v>
      </c>
      <c r="K6" s="6" t="s">
        <v>0</v>
      </c>
      <c r="L6" s="23" t="s">
        <v>0</v>
      </c>
      <c r="M6" s="24">
        <f>M7+M21+M59+M76+M84+M115+M128</f>
        <v>3895848318.7400002</v>
      </c>
      <c r="N6" s="24">
        <f>N7+N21+N59+N76+N84+N115+N128</f>
        <v>146611857.55000001</v>
      </c>
      <c r="O6" s="24">
        <f>O7+O21+O59+O76+O84+O115+O128</f>
        <v>146596426.80000001</v>
      </c>
      <c r="P6" s="25">
        <f>O6/M6</f>
        <v>3.7628884598723905E-2</v>
      </c>
      <c r="Q6" s="16">
        <f>N6+'Приложение 3'!N6</f>
        <v>146611857.55000001</v>
      </c>
      <c r="R6" s="16">
        <f>O6+'Приложение 3'!O6</f>
        <v>146596426.80000001</v>
      </c>
    </row>
    <row r="7" spans="1:18" s="17" customFormat="1" ht="124.8" x14ac:dyDescent="0.25">
      <c r="A7" s="22" t="s">
        <v>27</v>
      </c>
      <c r="B7" s="26" t="s">
        <v>28</v>
      </c>
      <c r="C7" s="26" t="s">
        <v>0</v>
      </c>
      <c r="D7" s="26" t="s">
        <v>0</v>
      </c>
      <c r="E7" s="26" t="s">
        <v>0</v>
      </c>
      <c r="F7" s="26" t="s">
        <v>0</v>
      </c>
      <c r="G7" s="26" t="s">
        <v>0</v>
      </c>
      <c r="H7" s="27" t="s">
        <v>0</v>
      </c>
      <c r="I7" s="27" t="s">
        <v>0</v>
      </c>
      <c r="J7" s="27" t="s">
        <v>0</v>
      </c>
      <c r="K7" s="28" t="s">
        <v>0</v>
      </c>
      <c r="L7" s="27" t="s">
        <v>0</v>
      </c>
      <c r="M7" s="24">
        <f t="shared" ref="M7:M13" si="0">M8</f>
        <v>9685458.2399999984</v>
      </c>
      <c r="N7" s="24">
        <f t="shared" ref="N7:O13" si="1">N8</f>
        <v>0</v>
      </c>
      <c r="O7" s="24">
        <f t="shared" si="1"/>
        <v>0</v>
      </c>
      <c r="P7" s="25">
        <f t="shared" ref="P7:P62" si="2">O7/M7</f>
        <v>0</v>
      </c>
      <c r="Q7" s="16"/>
      <c r="R7" s="16"/>
    </row>
    <row r="8" spans="1:18" s="17" customFormat="1" ht="31.2" x14ac:dyDescent="0.25">
      <c r="A8" s="22" t="s">
        <v>29</v>
      </c>
      <c r="B8" s="26" t="s">
        <v>28</v>
      </c>
      <c r="C8" s="26" t="s">
        <v>13</v>
      </c>
      <c r="D8" s="26" t="s">
        <v>28</v>
      </c>
      <c r="E8" s="26" t="s">
        <v>0</v>
      </c>
      <c r="F8" s="26" t="s">
        <v>0</v>
      </c>
      <c r="G8" s="26" t="s">
        <v>0</v>
      </c>
      <c r="H8" s="27" t="s">
        <v>0</v>
      </c>
      <c r="I8" s="27" t="s">
        <v>0</v>
      </c>
      <c r="J8" s="27" t="s">
        <v>0</v>
      </c>
      <c r="K8" s="28" t="s">
        <v>0</v>
      </c>
      <c r="L8" s="27" t="s">
        <v>0</v>
      </c>
      <c r="M8" s="24">
        <f t="shared" si="0"/>
        <v>9685458.2399999984</v>
      </c>
      <c r="N8" s="24">
        <f t="shared" si="1"/>
        <v>0</v>
      </c>
      <c r="O8" s="24">
        <f t="shared" si="1"/>
        <v>0</v>
      </c>
      <c r="P8" s="25">
        <f t="shared" si="2"/>
        <v>0</v>
      </c>
      <c r="Q8" s="16"/>
      <c r="R8" s="16"/>
    </row>
    <row r="9" spans="1:18" s="17" customFormat="1" ht="31.2" x14ac:dyDescent="0.25">
      <c r="A9" s="22" t="s">
        <v>30</v>
      </c>
      <c r="B9" s="26" t="s">
        <v>28</v>
      </c>
      <c r="C9" s="26" t="s">
        <v>13</v>
      </c>
      <c r="D9" s="26" t="s">
        <v>28</v>
      </c>
      <c r="E9" s="26" t="s">
        <v>31</v>
      </c>
      <c r="F9" s="26" t="s">
        <v>0</v>
      </c>
      <c r="G9" s="26" t="s">
        <v>0</v>
      </c>
      <c r="H9" s="27" t="s">
        <v>0</v>
      </c>
      <c r="I9" s="27" t="s">
        <v>0</v>
      </c>
      <c r="J9" s="27" t="s">
        <v>0</v>
      </c>
      <c r="K9" s="28" t="s">
        <v>0</v>
      </c>
      <c r="L9" s="27" t="s">
        <v>0</v>
      </c>
      <c r="M9" s="24">
        <f t="shared" si="0"/>
        <v>9685458.2399999984</v>
      </c>
      <c r="N9" s="24">
        <f t="shared" si="1"/>
        <v>0</v>
      </c>
      <c r="O9" s="24">
        <f t="shared" si="1"/>
        <v>0</v>
      </c>
      <c r="P9" s="25">
        <f t="shared" si="2"/>
        <v>0</v>
      </c>
      <c r="Q9" s="16"/>
      <c r="R9" s="16"/>
    </row>
    <row r="10" spans="1:18" s="17" customFormat="1" ht="62.4" x14ac:dyDescent="0.25">
      <c r="A10" s="22" t="s">
        <v>45</v>
      </c>
      <c r="B10" s="26" t="s">
        <v>28</v>
      </c>
      <c r="C10" s="26" t="s">
        <v>13</v>
      </c>
      <c r="D10" s="26" t="s">
        <v>28</v>
      </c>
      <c r="E10" s="26" t="s">
        <v>31</v>
      </c>
      <c r="F10" s="26"/>
      <c r="G10" s="26"/>
      <c r="H10" s="27"/>
      <c r="I10" s="27"/>
      <c r="J10" s="27"/>
      <c r="K10" s="28"/>
      <c r="L10" s="27"/>
      <c r="M10" s="24">
        <f t="shared" si="0"/>
        <v>9685458.2399999984</v>
      </c>
      <c r="N10" s="24">
        <f t="shared" si="1"/>
        <v>0</v>
      </c>
      <c r="O10" s="24">
        <f t="shared" si="1"/>
        <v>0</v>
      </c>
      <c r="P10" s="25">
        <f t="shared" si="2"/>
        <v>0</v>
      </c>
      <c r="Q10" s="16"/>
      <c r="R10" s="16"/>
    </row>
    <row r="11" spans="1:18" s="17" customFormat="1" ht="15.6" x14ac:dyDescent="0.25">
      <c r="A11" s="29" t="s">
        <v>32</v>
      </c>
      <c r="B11" s="26" t="s">
        <v>28</v>
      </c>
      <c r="C11" s="26" t="s">
        <v>13</v>
      </c>
      <c r="D11" s="26" t="s">
        <v>28</v>
      </c>
      <c r="E11" s="26" t="s">
        <v>31</v>
      </c>
      <c r="F11" s="26" t="s">
        <v>33</v>
      </c>
      <c r="G11" s="26" t="s">
        <v>0</v>
      </c>
      <c r="H11" s="26" t="s">
        <v>0</v>
      </c>
      <c r="I11" s="26" t="s">
        <v>0</v>
      </c>
      <c r="J11" s="26" t="s">
        <v>0</v>
      </c>
      <c r="K11" s="30" t="s">
        <v>0</v>
      </c>
      <c r="L11" s="26" t="s">
        <v>0</v>
      </c>
      <c r="M11" s="24">
        <f t="shared" si="0"/>
        <v>9685458.2399999984</v>
      </c>
      <c r="N11" s="24">
        <f t="shared" si="1"/>
        <v>0</v>
      </c>
      <c r="O11" s="24">
        <f t="shared" si="1"/>
        <v>0</v>
      </c>
      <c r="P11" s="25">
        <f t="shared" si="2"/>
        <v>0</v>
      </c>
      <c r="Q11" s="16"/>
      <c r="R11" s="16"/>
    </row>
    <row r="12" spans="1:18" s="17" customFormat="1" ht="15.6" x14ac:dyDescent="0.25">
      <c r="A12" s="29" t="s">
        <v>34</v>
      </c>
      <c r="B12" s="26" t="s">
        <v>28</v>
      </c>
      <c r="C12" s="26" t="s">
        <v>13</v>
      </c>
      <c r="D12" s="26" t="s">
        <v>28</v>
      </c>
      <c r="E12" s="26" t="s">
        <v>31</v>
      </c>
      <c r="F12" s="26" t="s">
        <v>33</v>
      </c>
      <c r="G12" s="26" t="s">
        <v>35</v>
      </c>
      <c r="H12" s="26" t="s">
        <v>0</v>
      </c>
      <c r="I12" s="26" t="s">
        <v>0</v>
      </c>
      <c r="J12" s="26" t="s">
        <v>0</v>
      </c>
      <c r="K12" s="30" t="s">
        <v>0</v>
      </c>
      <c r="L12" s="26" t="s">
        <v>0</v>
      </c>
      <c r="M12" s="24">
        <f t="shared" si="0"/>
        <v>9685458.2399999984</v>
      </c>
      <c r="N12" s="24">
        <f t="shared" si="1"/>
        <v>0</v>
      </c>
      <c r="O12" s="24">
        <f t="shared" si="1"/>
        <v>0</v>
      </c>
      <c r="P12" s="25">
        <f t="shared" si="2"/>
        <v>0</v>
      </c>
      <c r="Q12" s="16"/>
      <c r="R12" s="16"/>
    </row>
    <row r="13" spans="1:18" s="17" customFormat="1" ht="31.2" x14ac:dyDescent="0.25">
      <c r="A13" s="22" t="s">
        <v>36</v>
      </c>
      <c r="B13" s="26" t="s">
        <v>28</v>
      </c>
      <c r="C13" s="26" t="s">
        <v>13</v>
      </c>
      <c r="D13" s="26" t="s">
        <v>28</v>
      </c>
      <c r="E13" s="26" t="s">
        <v>31</v>
      </c>
      <c r="F13" s="26" t="s">
        <v>33</v>
      </c>
      <c r="G13" s="26" t="s">
        <v>35</v>
      </c>
      <c r="H13" s="26" t="s">
        <v>37</v>
      </c>
      <c r="I13" s="27" t="s">
        <v>0</v>
      </c>
      <c r="J13" s="27" t="s">
        <v>0</v>
      </c>
      <c r="K13" s="28" t="s">
        <v>0</v>
      </c>
      <c r="L13" s="27" t="s">
        <v>0</v>
      </c>
      <c r="M13" s="24">
        <f t="shared" si="0"/>
        <v>9685458.2399999984</v>
      </c>
      <c r="N13" s="24">
        <f t="shared" si="1"/>
        <v>0</v>
      </c>
      <c r="O13" s="24">
        <f t="shared" si="1"/>
        <v>0</v>
      </c>
      <c r="P13" s="25">
        <f t="shared" si="2"/>
        <v>0</v>
      </c>
      <c r="Q13" s="16"/>
      <c r="R13" s="16"/>
    </row>
    <row r="14" spans="1:18" s="17" customFormat="1" ht="46.8" x14ac:dyDescent="0.25">
      <c r="A14" s="22" t="s">
        <v>38</v>
      </c>
      <c r="B14" s="26" t="s">
        <v>28</v>
      </c>
      <c r="C14" s="26" t="s">
        <v>13</v>
      </c>
      <c r="D14" s="26" t="s">
        <v>28</v>
      </c>
      <c r="E14" s="26" t="s">
        <v>31</v>
      </c>
      <c r="F14" s="26" t="s">
        <v>33</v>
      </c>
      <c r="G14" s="26" t="s">
        <v>35</v>
      </c>
      <c r="H14" s="26" t="s">
        <v>37</v>
      </c>
      <c r="I14" s="26" t="s">
        <v>39</v>
      </c>
      <c r="J14" s="26" t="s">
        <v>0</v>
      </c>
      <c r="K14" s="30" t="s">
        <v>0</v>
      </c>
      <c r="L14" s="26" t="s">
        <v>0</v>
      </c>
      <c r="M14" s="24">
        <f>M15+M16+M17+M18+M19+M20</f>
        <v>9685458.2399999984</v>
      </c>
      <c r="N14" s="24">
        <f>N15+N16+N17+N18+N19+N20</f>
        <v>0</v>
      </c>
      <c r="O14" s="24">
        <f>O15+O16+O17+O18+O19+O20</f>
        <v>0</v>
      </c>
      <c r="P14" s="25">
        <f t="shared" si="2"/>
        <v>0</v>
      </c>
      <c r="Q14" s="16"/>
      <c r="R14" s="16"/>
    </row>
    <row r="15" spans="1:18" s="17" customFormat="1" ht="46.8" hidden="1" x14ac:dyDescent="0.25">
      <c r="A15" s="31" t="s">
        <v>40</v>
      </c>
      <c r="B15" s="23" t="s">
        <v>28</v>
      </c>
      <c r="C15" s="23" t="s">
        <v>13</v>
      </c>
      <c r="D15" s="23" t="s">
        <v>28</v>
      </c>
      <c r="E15" s="23" t="s">
        <v>31</v>
      </c>
      <c r="F15" s="23" t="s">
        <v>33</v>
      </c>
      <c r="G15" s="23" t="s">
        <v>35</v>
      </c>
      <c r="H15" s="23" t="s">
        <v>37</v>
      </c>
      <c r="I15" s="23" t="s">
        <v>39</v>
      </c>
      <c r="J15" s="32" t="s">
        <v>41</v>
      </c>
      <c r="K15" s="19" t="s">
        <v>170</v>
      </c>
      <c r="L15" s="32">
        <v>2027</v>
      </c>
      <c r="M15" s="33">
        <v>0</v>
      </c>
      <c r="N15" s="33"/>
      <c r="O15" s="33"/>
      <c r="P15" s="25" t="e">
        <f t="shared" si="2"/>
        <v>#DIV/0!</v>
      </c>
      <c r="Q15" s="16"/>
      <c r="R15" s="16"/>
    </row>
    <row r="16" spans="1:18" s="17" customFormat="1" ht="46.8" x14ac:dyDescent="0.25">
      <c r="A16" s="31" t="s">
        <v>43</v>
      </c>
      <c r="B16" s="23" t="s">
        <v>28</v>
      </c>
      <c r="C16" s="23" t="s">
        <v>13</v>
      </c>
      <c r="D16" s="23" t="s">
        <v>28</v>
      </c>
      <c r="E16" s="23" t="s">
        <v>31</v>
      </c>
      <c r="F16" s="23" t="s">
        <v>33</v>
      </c>
      <c r="G16" s="23" t="s">
        <v>35</v>
      </c>
      <c r="H16" s="23" t="s">
        <v>37</v>
      </c>
      <c r="I16" s="23" t="s">
        <v>39</v>
      </c>
      <c r="J16" s="32" t="s">
        <v>41</v>
      </c>
      <c r="K16" s="19" t="s">
        <v>170</v>
      </c>
      <c r="L16" s="32">
        <v>2027</v>
      </c>
      <c r="M16" s="33">
        <v>500000</v>
      </c>
      <c r="N16" s="33">
        <v>0</v>
      </c>
      <c r="O16" s="33">
        <v>0</v>
      </c>
      <c r="P16" s="25">
        <f t="shared" si="2"/>
        <v>0</v>
      </c>
      <c r="Q16" s="16"/>
      <c r="R16" s="16"/>
    </row>
    <row r="17" spans="1:18" s="17" customFormat="1" ht="46.8" hidden="1" x14ac:dyDescent="0.25">
      <c r="A17" s="31" t="s">
        <v>46</v>
      </c>
      <c r="B17" s="23" t="s">
        <v>28</v>
      </c>
      <c r="C17" s="23" t="s">
        <v>13</v>
      </c>
      <c r="D17" s="23" t="s">
        <v>28</v>
      </c>
      <c r="E17" s="23" t="s">
        <v>31</v>
      </c>
      <c r="F17" s="23" t="s">
        <v>33</v>
      </c>
      <c r="G17" s="23" t="s">
        <v>35</v>
      </c>
      <c r="H17" s="23" t="s">
        <v>37</v>
      </c>
      <c r="I17" s="23" t="s">
        <v>39</v>
      </c>
      <c r="J17" s="32" t="s">
        <v>41</v>
      </c>
      <c r="K17" s="19" t="s">
        <v>170</v>
      </c>
      <c r="L17" s="32">
        <v>2027</v>
      </c>
      <c r="M17" s="33">
        <v>0</v>
      </c>
      <c r="N17" s="33"/>
      <c r="O17" s="33"/>
      <c r="P17" s="25" t="e">
        <f t="shared" si="2"/>
        <v>#DIV/0!</v>
      </c>
      <c r="Q17" s="16"/>
      <c r="R17" s="16"/>
    </row>
    <row r="18" spans="1:18" s="17" customFormat="1" ht="39.6" x14ac:dyDescent="0.25">
      <c r="A18" s="31" t="s">
        <v>47</v>
      </c>
      <c r="B18" s="23" t="s">
        <v>28</v>
      </c>
      <c r="C18" s="23" t="s">
        <v>13</v>
      </c>
      <c r="D18" s="23" t="s">
        <v>28</v>
      </c>
      <c r="E18" s="23" t="s">
        <v>31</v>
      </c>
      <c r="F18" s="23" t="s">
        <v>33</v>
      </c>
      <c r="G18" s="23" t="s">
        <v>35</v>
      </c>
      <c r="H18" s="23" t="s">
        <v>37</v>
      </c>
      <c r="I18" s="23" t="s">
        <v>39</v>
      </c>
      <c r="J18" s="32" t="s">
        <v>41</v>
      </c>
      <c r="K18" s="19" t="s">
        <v>170</v>
      </c>
      <c r="L18" s="32">
        <v>2027</v>
      </c>
      <c r="M18" s="33">
        <v>500000</v>
      </c>
      <c r="N18" s="33">
        <v>0</v>
      </c>
      <c r="O18" s="33">
        <v>0</v>
      </c>
      <c r="P18" s="25">
        <f t="shared" si="2"/>
        <v>0</v>
      </c>
      <c r="Q18" s="16"/>
      <c r="R18" s="16"/>
    </row>
    <row r="19" spans="1:18" s="17" customFormat="1" ht="46.8" x14ac:dyDescent="0.25">
      <c r="A19" s="31" t="s">
        <v>342</v>
      </c>
      <c r="B19" s="23" t="s">
        <v>28</v>
      </c>
      <c r="C19" s="23" t="s">
        <v>13</v>
      </c>
      <c r="D19" s="23" t="s">
        <v>28</v>
      </c>
      <c r="E19" s="23" t="s">
        <v>31</v>
      </c>
      <c r="F19" s="23" t="s">
        <v>33</v>
      </c>
      <c r="G19" s="23" t="s">
        <v>35</v>
      </c>
      <c r="H19" s="23" t="s">
        <v>37</v>
      </c>
      <c r="I19" s="23" t="s">
        <v>39</v>
      </c>
      <c r="J19" s="32" t="s">
        <v>41</v>
      </c>
      <c r="K19" s="19">
        <v>320</v>
      </c>
      <c r="L19" s="32">
        <v>2024</v>
      </c>
      <c r="M19" s="33">
        <f>3759483.69+2689682</f>
        <v>6449165.6899999995</v>
      </c>
      <c r="N19" s="33">
        <v>0</v>
      </c>
      <c r="O19" s="33">
        <v>0</v>
      </c>
      <c r="P19" s="25">
        <f t="shared" si="2"/>
        <v>0</v>
      </c>
      <c r="Q19" s="16"/>
      <c r="R19" s="16"/>
    </row>
    <row r="20" spans="1:18" s="17" customFormat="1" ht="46.8" x14ac:dyDescent="0.25">
      <c r="A20" s="31" t="s">
        <v>360</v>
      </c>
      <c r="B20" s="23" t="s">
        <v>28</v>
      </c>
      <c r="C20" s="23" t="s">
        <v>13</v>
      </c>
      <c r="D20" s="23" t="s">
        <v>28</v>
      </c>
      <c r="E20" s="23" t="s">
        <v>31</v>
      </c>
      <c r="F20" s="23" t="s">
        <v>33</v>
      </c>
      <c r="G20" s="23" t="s">
        <v>35</v>
      </c>
      <c r="H20" s="23" t="s">
        <v>37</v>
      </c>
      <c r="I20" s="23" t="s">
        <v>39</v>
      </c>
      <c r="J20" s="32" t="s">
        <v>41</v>
      </c>
      <c r="K20" s="19" t="s">
        <v>170</v>
      </c>
      <c r="L20" s="32">
        <v>2024</v>
      </c>
      <c r="M20" s="33">
        <v>2236292.5499999998</v>
      </c>
      <c r="N20" s="33">
        <v>0</v>
      </c>
      <c r="O20" s="33">
        <v>0</v>
      </c>
      <c r="P20" s="25">
        <f t="shared" si="2"/>
        <v>0</v>
      </c>
      <c r="Q20" s="16"/>
      <c r="R20" s="16"/>
    </row>
    <row r="21" spans="1:18" s="17" customFormat="1" ht="15.6" x14ac:dyDescent="0.25">
      <c r="A21" s="22" t="s">
        <v>60</v>
      </c>
      <c r="B21" s="26" t="s">
        <v>23</v>
      </c>
      <c r="C21" s="26" t="s">
        <v>0</v>
      </c>
      <c r="D21" s="26" t="s">
        <v>0</v>
      </c>
      <c r="E21" s="26" t="s">
        <v>0</v>
      </c>
      <c r="F21" s="26" t="s">
        <v>0</v>
      </c>
      <c r="G21" s="26" t="s">
        <v>0</v>
      </c>
      <c r="H21" s="27" t="s">
        <v>0</v>
      </c>
      <c r="I21" s="27" t="s">
        <v>0</v>
      </c>
      <c r="J21" s="27" t="s">
        <v>0</v>
      </c>
      <c r="K21" s="28" t="s">
        <v>0</v>
      </c>
      <c r="L21" s="27" t="s">
        <v>0</v>
      </c>
      <c r="M21" s="24">
        <f>M30+M43+M22</f>
        <v>1108003432.3199999</v>
      </c>
      <c r="N21" s="24">
        <f>N30+N43+N22</f>
        <v>78770459.74000001</v>
      </c>
      <c r="O21" s="24">
        <f>O30+O43+O22</f>
        <v>78933431.74000001</v>
      </c>
      <c r="P21" s="25">
        <f t="shared" si="2"/>
        <v>7.1239338649632833E-2</v>
      </c>
      <c r="Q21" s="16">
        <f>N21+'Приложение 3'!N15</f>
        <v>78770459.74000001</v>
      </c>
      <c r="R21" s="16">
        <f>O21+'Приложение 3'!O15</f>
        <v>78933431.74000001</v>
      </c>
    </row>
    <row r="22" spans="1:18" s="37" customFormat="1" ht="78" x14ac:dyDescent="0.25">
      <c r="A22" s="22" t="s">
        <v>335</v>
      </c>
      <c r="B22" s="26" t="s">
        <v>23</v>
      </c>
      <c r="C22" s="26" t="s">
        <v>12</v>
      </c>
      <c r="D22" s="26" t="s">
        <v>336</v>
      </c>
      <c r="E22" s="26" t="s">
        <v>0</v>
      </c>
      <c r="F22" s="26" t="s">
        <v>0</v>
      </c>
      <c r="G22" s="26" t="s">
        <v>0</v>
      </c>
      <c r="H22" s="26" t="s">
        <v>0</v>
      </c>
      <c r="I22" s="26" t="s">
        <v>0</v>
      </c>
      <c r="J22" s="34" t="s">
        <v>0</v>
      </c>
      <c r="K22" s="35" t="s">
        <v>0</v>
      </c>
      <c r="L22" s="34" t="s">
        <v>0</v>
      </c>
      <c r="M22" s="24">
        <f t="shared" ref="M22:M28" si="3">M23</f>
        <v>33838506.590000004</v>
      </c>
      <c r="N22" s="24">
        <f t="shared" ref="N22:O28" si="4">N23</f>
        <v>6352289.1500000004</v>
      </c>
      <c r="O22" s="24">
        <f t="shared" si="4"/>
        <v>6352289.1500000004</v>
      </c>
      <c r="P22" s="25">
        <f t="shared" si="2"/>
        <v>0.18772368494173547</v>
      </c>
      <c r="Q22" s="36"/>
      <c r="R22" s="36"/>
    </row>
    <row r="23" spans="1:18" s="37" customFormat="1" ht="31.2" x14ac:dyDescent="0.25">
      <c r="A23" s="22" t="s">
        <v>30</v>
      </c>
      <c r="B23" s="26" t="s">
        <v>23</v>
      </c>
      <c r="C23" s="26" t="s">
        <v>12</v>
      </c>
      <c r="D23" s="26" t="s">
        <v>336</v>
      </c>
      <c r="E23" s="26" t="s">
        <v>31</v>
      </c>
      <c r="F23" s="26" t="s">
        <v>0</v>
      </c>
      <c r="G23" s="26" t="s">
        <v>0</v>
      </c>
      <c r="H23" s="26" t="s">
        <v>0</v>
      </c>
      <c r="I23" s="26" t="s">
        <v>0</v>
      </c>
      <c r="J23" s="34" t="s">
        <v>0</v>
      </c>
      <c r="K23" s="35" t="s">
        <v>0</v>
      </c>
      <c r="L23" s="34" t="s">
        <v>0</v>
      </c>
      <c r="M23" s="24">
        <f t="shared" si="3"/>
        <v>33838506.590000004</v>
      </c>
      <c r="N23" s="24">
        <f t="shared" si="4"/>
        <v>6352289.1500000004</v>
      </c>
      <c r="O23" s="24">
        <f t="shared" si="4"/>
        <v>6352289.1500000004</v>
      </c>
      <c r="P23" s="25">
        <f t="shared" si="2"/>
        <v>0.18772368494173547</v>
      </c>
      <c r="Q23" s="36"/>
      <c r="R23" s="36"/>
    </row>
    <row r="24" spans="1:18" s="37" customFormat="1" ht="62.4" x14ac:dyDescent="0.25">
      <c r="A24" s="22" t="s">
        <v>45</v>
      </c>
      <c r="B24" s="26" t="s">
        <v>23</v>
      </c>
      <c r="C24" s="26" t="s">
        <v>12</v>
      </c>
      <c r="D24" s="26" t="s">
        <v>336</v>
      </c>
      <c r="E24" s="26" t="s">
        <v>31</v>
      </c>
      <c r="F24" s="26" t="s">
        <v>0</v>
      </c>
      <c r="G24" s="26" t="s">
        <v>0</v>
      </c>
      <c r="H24" s="26" t="s">
        <v>0</v>
      </c>
      <c r="I24" s="26" t="s">
        <v>0</v>
      </c>
      <c r="J24" s="34" t="s">
        <v>0</v>
      </c>
      <c r="K24" s="35" t="s">
        <v>0</v>
      </c>
      <c r="L24" s="34" t="s">
        <v>0</v>
      </c>
      <c r="M24" s="24">
        <f t="shared" si="3"/>
        <v>33838506.590000004</v>
      </c>
      <c r="N24" s="24">
        <f t="shared" si="4"/>
        <v>6352289.1500000004</v>
      </c>
      <c r="O24" s="24">
        <f t="shared" si="4"/>
        <v>6352289.1500000004</v>
      </c>
      <c r="P24" s="25">
        <f t="shared" si="2"/>
        <v>0.18772368494173547</v>
      </c>
      <c r="Q24" s="36"/>
      <c r="R24" s="36"/>
    </row>
    <row r="25" spans="1:18" s="37" customFormat="1" ht="15.6" x14ac:dyDescent="0.25">
      <c r="A25" s="22" t="s">
        <v>61</v>
      </c>
      <c r="B25" s="26" t="s">
        <v>23</v>
      </c>
      <c r="C25" s="26" t="s">
        <v>12</v>
      </c>
      <c r="D25" s="26" t="s">
        <v>336</v>
      </c>
      <c r="E25" s="26" t="s">
        <v>31</v>
      </c>
      <c r="F25" s="26" t="s">
        <v>62</v>
      </c>
      <c r="G25" s="26" t="s">
        <v>0</v>
      </c>
      <c r="H25" s="26" t="s">
        <v>0</v>
      </c>
      <c r="I25" s="26" t="s">
        <v>0</v>
      </c>
      <c r="J25" s="34" t="s">
        <v>0</v>
      </c>
      <c r="K25" s="35" t="s">
        <v>0</v>
      </c>
      <c r="L25" s="34" t="s">
        <v>0</v>
      </c>
      <c r="M25" s="24">
        <f t="shared" si="3"/>
        <v>33838506.590000004</v>
      </c>
      <c r="N25" s="24">
        <f t="shared" si="4"/>
        <v>6352289.1500000004</v>
      </c>
      <c r="O25" s="24">
        <f t="shared" si="4"/>
        <v>6352289.1500000004</v>
      </c>
      <c r="P25" s="25">
        <f t="shared" si="2"/>
        <v>0.18772368494173547</v>
      </c>
      <c r="Q25" s="36"/>
      <c r="R25" s="36"/>
    </row>
    <row r="26" spans="1:18" s="37" customFormat="1" ht="15.6" x14ac:dyDescent="0.25">
      <c r="A26" s="22" t="s">
        <v>63</v>
      </c>
      <c r="B26" s="26" t="s">
        <v>23</v>
      </c>
      <c r="C26" s="26" t="s">
        <v>12</v>
      </c>
      <c r="D26" s="26" t="s">
        <v>336</v>
      </c>
      <c r="E26" s="26" t="s">
        <v>31</v>
      </c>
      <c r="F26" s="26" t="s">
        <v>62</v>
      </c>
      <c r="G26" s="26" t="s">
        <v>33</v>
      </c>
      <c r="H26" s="26" t="s">
        <v>0</v>
      </c>
      <c r="I26" s="26" t="s">
        <v>0</v>
      </c>
      <c r="J26" s="34" t="s">
        <v>0</v>
      </c>
      <c r="K26" s="35" t="s">
        <v>0</v>
      </c>
      <c r="L26" s="34" t="s">
        <v>0</v>
      </c>
      <c r="M26" s="24">
        <f t="shared" si="3"/>
        <v>33838506.590000004</v>
      </c>
      <c r="N26" s="24">
        <f t="shared" si="4"/>
        <v>6352289.1500000004</v>
      </c>
      <c r="O26" s="24">
        <f t="shared" si="4"/>
        <v>6352289.1500000004</v>
      </c>
      <c r="P26" s="25">
        <f t="shared" si="2"/>
        <v>0.18772368494173547</v>
      </c>
      <c r="Q26" s="36"/>
      <c r="R26" s="36"/>
    </row>
    <row r="27" spans="1:18" s="37" customFormat="1" ht="31.2" x14ac:dyDescent="0.25">
      <c r="A27" s="22" t="s">
        <v>337</v>
      </c>
      <c r="B27" s="26" t="s">
        <v>23</v>
      </c>
      <c r="C27" s="26" t="s">
        <v>12</v>
      </c>
      <c r="D27" s="26" t="s">
        <v>336</v>
      </c>
      <c r="E27" s="26" t="s">
        <v>31</v>
      </c>
      <c r="F27" s="26" t="s">
        <v>62</v>
      </c>
      <c r="G27" s="26" t="s">
        <v>33</v>
      </c>
      <c r="H27" s="26" t="s">
        <v>339</v>
      </c>
      <c r="I27" s="26" t="s">
        <v>0</v>
      </c>
      <c r="J27" s="34" t="s">
        <v>0</v>
      </c>
      <c r="K27" s="35" t="s">
        <v>0</v>
      </c>
      <c r="L27" s="34" t="s">
        <v>0</v>
      </c>
      <c r="M27" s="24">
        <f t="shared" si="3"/>
        <v>33838506.590000004</v>
      </c>
      <c r="N27" s="24">
        <f t="shared" si="4"/>
        <v>6352289.1500000004</v>
      </c>
      <c r="O27" s="24">
        <f t="shared" si="4"/>
        <v>6352289.1500000004</v>
      </c>
      <c r="P27" s="25">
        <f t="shared" si="2"/>
        <v>0.18772368494173547</v>
      </c>
      <c r="Q27" s="36"/>
      <c r="R27" s="36"/>
    </row>
    <row r="28" spans="1:18" s="37" customFormat="1" ht="46.8" x14ac:dyDescent="0.25">
      <c r="A28" s="22" t="s">
        <v>38</v>
      </c>
      <c r="B28" s="26" t="s">
        <v>23</v>
      </c>
      <c r="C28" s="26" t="s">
        <v>12</v>
      </c>
      <c r="D28" s="26" t="s">
        <v>336</v>
      </c>
      <c r="E28" s="26" t="s">
        <v>31</v>
      </c>
      <c r="F28" s="26" t="s">
        <v>62</v>
      </c>
      <c r="G28" s="26" t="s">
        <v>33</v>
      </c>
      <c r="H28" s="26" t="s">
        <v>339</v>
      </c>
      <c r="I28" s="26" t="s">
        <v>39</v>
      </c>
      <c r="J28" s="34" t="s">
        <v>0</v>
      </c>
      <c r="K28" s="35" t="s">
        <v>0</v>
      </c>
      <c r="L28" s="34" t="s">
        <v>0</v>
      </c>
      <c r="M28" s="24">
        <f t="shared" si="3"/>
        <v>33838506.590000004</v>
      </c>
      <c r="N28" s="24">
        <f t="shared" si="4"/>
        <v>6352289.1500000004</v>
      </c>
      <c r="O28" s="24">
        <f t="shared" si="4"/>
        <v>6352289.1500000004</v>
      </c>
      <c r="P28" s="25">
        <f t="shared" si="2"/>
        <v>0.18772368494173547</v>
      </c>
      <c r="Q28" s="36"/>
      <c r="R28" s="36"/>
    </row>
    <row r="29" spans="1:18" s="17" customFormat="1" ht="46.8" x14ac:dyDescent="0.25">
      <c r="A29" s="31" t="s">
        <v>338</v>
      </c>
      <c r="B29" s="23" t="s">
        <v>23</v>
      </c>
      <c r="C29" s="23" t="s">
        <v>12</v>
      </c>
      <c r="D29" s="23" t="s">
        <v>336</v>
      </c>
      <c r="E29" s="23" t="s">
        <v>31</v>
      </c>
      <c r="F29" s="23" t="s">
        <v>62</v>
      </c>
      <c r="G29" s="23" t="s">
        <v>33</v>
      </c>
      <c r="H29" s="23" t="s">
        <v>339</v>
      </c>
      <c r="I29" s="23" t="s">
        <v>39</v>
      </c>
      <c r="J29" s="32" t="s">
        <v>333</v>
      </c>
      <c r="K29" s="19">
        <v>160</v>
      </c>
      <c r="L29" s="32">
        <v>2024</v>
      </c>
      <c r="M29" s="33">
        <v>33838506.590000004</v>
      </c>
      <c r="N29" s="33">
        <v>6352289.1500000004</v>
      </c>
      <c r="O29" s="33">
        <v>6352289.1500000004</v>
      </c>
      <c r="P29" s="25">
        <f t="shared" si="2"/>
        <v>0.18772368494173547</v>
      </c>
      <c r="Q29" s="16"/>
      <c r="R29" s="16"/>
    </row>
    <row r="30" spans="1:18" s="17" customFormat="1" ht="46.8" x14ac:dyDescent="0.25">
      <c r="A30" s="22" t="s">
        <v>65</v>
      </c>
      <c r="B30" s="26" t="s">
        <v>23</v>
      </c>
      <c r="C30" s="26" t="s">
        <v>12</v>
      </c>
      <c r="D30" s="26" t="s">
        <v>66</v>
      </c>
      <c r="E30" s="26" t="s">
        <v>0</v>
      </c>
      <c r="F30" s="26" t="s">
        <v>0</v>
      </c>
      <c r="G30" s="26" t="s">
        <v>0</v>
      </c>
      <c r="H30" s="27" t="s">
        <v>0</v>
      </c>
      <c r="I30" s="27" t="s">
        <v>0</v>
      </c>
      <c r="J30" s="27" t="s">
        <v>0</v>
      </c>
      <c r="K30" s="28" t="s">
        <v>0</v>
      </c>
      <c r="L30" s="27" t="s">
        <v>0</v>
      </c>
      <c r="M30" s="24">
        <f t="shared" ref="M30:M35" si="5">M31</f>
        <v>651559648.98000002</v>
      </c>
      <c r="N30" s="24">
        <f t="shared" ref="N30:O35" si="6">N31</f>
        <v>13999997.550000001</v>
      </c>
      <c r="O30" s="24">
        <f t="shared" si="6"/>
        <v>14162969.550000001</v>
      </c>
      <c r="P30" s="25">
        <f t="shared" si="2"/>
        <v>2.1737026797426402E-2</v>
      </c>
      <c r="Q30" s="16"/>
      <c r="R30" s="16"/>
    </row>
    <row r="31" spans="1:18" s="17" customFormat="1" ht="31.2" x14ac:dyDescent="0.25">
      <c r="A31" s="22" t="s">
        <v>30</v>
      </c>
      <c r="B31" s="26" t="s">
        <v>23</v>
      </c>
      <c r="C31" s="26" t="s">
        <v>12</v>
      </c>
      <c r="D31" s="26" t="s">
        <v>66</v>
      </c>
      <c r="E31" s="26" t="s">
        <v>31</v>
      </c>
      <c r="F31" s="26" t="s">
        <v>0</v>
      </c>
      <c r="G31" s="26" t="s">
        <v>0</v>
      </c>
      <c r="H31" s="27" t="s">
        <v>0</v>
      </c>
      <c r="I31" s="27" t="s">
        <v>0</v>
      </c>
      <c r="J31" s="27" t="s">
        <v>0</v>
      </c>
      <c r="K31" s="28" t="s">
        <v>0</v>
      </c>
      <c r="L31" s="27" t="s">
        <v>0</v>
      </c>
      <c r="M31" s="24">
        <f t="shared" si="5"/>
        <v>651559648.98000002</v>
      </c>
      <c r="N31" s="24">
        <f t="shared" si="6"/>
        <v>13999997.550000001</v>
      </c>
      <c r="O31" s="24">
        <f t="shared" si="6"/>
        <v>14162969.550000001</v>
      </c>
      <c r="P31" s="25">
        <f t="shared" si="2"/>
        <v>2.1737026797426402E-2</v>
      </c>
      <c r="Q31" s="16"/>
      <c r="R31" s="16"/>
    </row>
    <row r="32" spans="1:18" s="17" customFormat="1" ht="62.4" x14ac:dyDescent="0.25">
      <c r="A32" s="22" t="s">
        <v>45</v>
      </c>
      <c r="B32" s="26" t="s">
        <v>23</v>
      </c>
      <c r="C32" s="26" t="s">
        <v>12</v>
      </c>
      <c r="D32" s="26" t="s">
        <v>66</v>
      </c>
      <c r="E32" s="26" t="s">
        <v>31</v>
      </c>
      <c r="F32" s="26"/>
      <c r="G32" s="26"/>
      <c r="H32" s="27"/>
      <c r="I32" s="27"/>
      <c r="J32" s="27"/>
      <c r="K32" s="28"/>
      <c r="L32" s="27"/>
      <c r="M32" s="24">
        <f t="shared" si="5"/>
        <v>651559648.98000002</v>
      </c>
      <c r="N32" s="24">
        <f t="shared" si="6"/>
        <v>13999997.550000001</v>
      </c>
      <c r="O32" s="24">
        <f t="shared" si="6"/>
        <v>14162969.550000001</v>
      </c>
      <c r="P32" s="25">
        <f t="shared" si="2"/>
        <v>2.1737026797426402E-2</v>
      </c>
      <c r="Q32" s="16"/>
      <c r="R32" s="16"/>
    </row>
    <row r="33" spans="1:18" s="17" customFormat="1" ht="15.6" x14ac:dyDescent="0.25">
      <c r="A33" s="29" t="s">
        <v>61</v>
      </c>
      <c r="B33" s="26" t="s">
        <v>23</v>
      </c>
      <c r="C33" s="26" t="s">
        <v>12</v>
      </c>
      <c r="D33" s="26" t="s">
        <v>66</v>
      </c>
      <c r="E33" s="26" t="s">
        <v>31</v>
      </c>
      <c r="F33" s="26" t="s">
        <v>62</v>
      </c>
      <c r="G33" s="26" t="s">
        <v>0</v>
      </c>
      <c r="H33" s="26" t="s">
        <v>0</v>
      </c>
      <c r="I33" s="26" t="s">
        <v>0</v>
      </c>
      <c r="J33" s="26" t="s">
        <v>0</v>
      </c>
      <c r="K33" s="30" t="s">
        <v>0</v>
      </c>
      <c r="L33" s="26" t="s">
        <v>0</v>
      </c>
      <c r="M33" s="24">
        <f t="shared" si="5"/>
        <v>651559648.98000002</v>
      </c>
      <c r="N33" s="24">
        <f t="shared" si="6"/>
        <v>13999997.550000001</v>
      </c>
      <c r="O33" s="24">
        <f t="shared" si="6"/>
        <v>14162969.550000001</v>
      </c>
      <c r="P33" s="25">
        <f t="shared" si="2"/>
        <v>2.1737026797426402E-2</v>
      </c>
      <c r="Q33" s="16"/>
      <c r="R33" s="16"/>
    </row>
    <row r="34" spans="1:18" s="17" customFormat="1" ht="15.6" x14ac:dyDescent="0.25">
      <c r="A34" s="29" t="s">
        <v>67</v>
      </c>
      <c r="B34" s="26" t="s">
        <v>23</v>
      </c>
      <c r="C34" s="26" t="s">
        <v>12</v>
      </c>
      <c r="D34" s="26" t="s">
        <v>66</v>
      </c>
      <c r="E34" s="26" t="s">
        <v>31</v>
      </c>
      <c r="F34" s="26" t="s">
        <v>62</v>
      </c>
      <c r="G34" s="26" t="s">
        <v>28</v>
      </c>
      <c r="H34" s="26" t="s">
        <v>0</v>
      </c>
      <c r="I34" s="26" t="s">
        <v>0</v>
      </c>
      <c r="J34" s="26" t="s">
        <v>0</v>
      </c>
      <c r="K34" s="30" t="s">
        <v>0</v>
      </c>
      <c r="L34" s="26" t="s">
        <v>0</v>
      </c>
      <c r="M34" s="24">
        <f>M35+M39</f>
        <v>651559648.98000002</v>
      </c>
      <c r="N34" s="24">
        <f t="shared" ref="N34:O34" si="7">N35+N39</f>
        <v>13999997.550000001</v>
      </c>
      <c r="O34" s="24">
        <f t="shared" si="7"/>
        <v>14162969.550000001</v>
      </c>
      <c r="P34" s="25">
        <f t="shared" si="2"/>
        <v>2.1737026797426402E-2</v>
      </c>
      <c r="Q34" s="16"/>
      <c r="R34" s="16"/>
    </row>
    <row r="35" spans="1:18" s="17" customFormat="1" ht="46.8" x14ac:dyDescent="0.25">
      <c r="A35" s="22" t="s">
        <v>68</v>
      </c>
      <c r="B35" s="26" t="s">
        <v>23</v>
      </c>
      <c r="C35" s="26" t="s">
        <v>12</v>
      </c>
      <c r="D35" s="26" t="s">
        <v>66</v>
      </c>
      <c r="E35" s="26" t="s">
        <v>31</v>
      </c>
      <c r="F35" s="26" t="s">
        <v>62</v>
      </c>
      <c r="G35" s="26" t="s">
        <v>28</v>
      </c>
      <c r="H35" s="26" t="s">
        <v>69</v>
      </c>
      <c r="I35" s="27" t="s">
        <v>0</v>
      </c>
      <c r="J35" s="27" t="s">
        <v>0</v>
      </c>
      <c r="K35" s="28" t="s">
        <v>0</v>
      </c>
      <c r="L35" s="27" t="s">
        <v>0</v>
      </c>
      <c r="M35" s="24">
        <f t="shared" si="5"/>
        <v>645553384.28999996</v>
      </c>
      <c r="N35" s="24">
        <f t="shared" si="6"/>
        <v>13999997.550000001</v>
      </c>
      <c r="O35" s="24">
        <f t="shared" si="6"/>
        <v>14162969.550000001</v>
      </c>
      <c r="P35" s="25">
        <f t="shared" si="2"/>
        <v>2.1939269307025448E-2</v>
      </c>
      <c r="Q35" s="16"/>
      <c r="R35" s="16"/>
    </row>
    <row r="36" spans="1:18" s="17" customFormat="1" ht="46.8" x14ac:dyDescent="0.25">
      <c r="A36" s="22" t="s">
        <v>38</v>
      </c>
      <c r="B36" s="26" t="s">
        <v>23</v>
      </c>
      <c r="C36" s="26" t="s">
        <v>12</v>
      </c>
      <c r="D36" s="26" t="s">
        <v>66</v>
      </c>
      <c r="E36" s="26" t="s">
        <v>31</v>
      </c>
      <c r="F36" s="26" t="s">
        <v>62</v>
      </c>
      <c r="G36" s="26" t="s">
        <v>28</v>
      </c>
      <c r="H36" s="26" t="s">
        <v>69</v>
      </c>
      <c r="I36" s="26" t="s">
        <v>39</v>
      </c>
      <c r="J36" s="26" t="s">
        <v>0</v>
      </c>
      <c r="K36" s="30" t="s">
        <v>0</v>
      </c>
      <c r="L36" s="26" t="s">
        <v>0</v>
      </c>
      <c r="M36" s="24">
        <f>M37+M38</f>
        <v>645553384.28999996</v>
      </c>
      <c r="N36" s="24">
        <f t="shared" ref="N36:O36" si="8">N37+N38</f>
        <v>13999997.550000001</v>
      </c>
      <c r="O36" s="24">
        <f t="shared" si="8"/>
        <v>14162969.550000001</v>
      </c>
      <c r="P36" s="25">
        <f t="shared" si="2"/>
        <v>2.1939269307025448E-2</v>
      </c>
      <c r="Q36" s="16"/>
      <c r="R36" s="16"/>
    </row>
    <row r="37" spans="1:18" s="17" customFormat="1" ht="31.2" x14ac:dyDescent="0.25">
      <c r="A37" s="31" t="s">
        <v>70</v>
      </c>
      <c r="B37" s="23" t="s">
        <v>23</v>
      </c>
      <c r="C37" s="23" t="s">
        <v>12</v>
      </c>
      <c r="D37" s="23" t="s">
        <v>66</v>
      </c>
      <c r="E37" s="23" t="s">
        <v>31</v>
      </c>
      <c r="F37" s="23" t="s">
        <v>62</v>
      </c>
      <c r="G37" s="23" t="s">
        <v>28</v>
      </c>
      <c r="H37" s="23" t="s">
        <v>69</v>
      </c>
      <c r="I37" s="23" t="s">
        <v>39</v>
      </c>
      <c r="J37" s="32" t="s">
        <v>64</v>
      </c>
      <c r="K37" s="19" t="s">
        <v>168</v>
      </c>
      <c r="L37" s="32" t="s">
        <v>44</v>
      </c>
      <c r="M37" s="33">
        <f>41899253.2-6667419.16</f>
        <v>35231834.040000007</v>
      </c>
      <c r="N37" s="33">
        <v>0</v>
      </c>
      <c r="O37" s="33">
        <v>0</v>
      </c>
      <c r="P37" s="25">
        <f t="shared" si="2"/>
        <v>0</v>
      </c>
      <c r="Q37" s="16"/>
      <c r="R37" s="16"/>
    </row>
    <row r="38" spans="1:18" s="17" customFormat="1" ht="46.8" x14ac:dyDescent="0.25">
      <c r="A38" s="31" t="s">
        <v>330</v>
      </c>
      <c r="B38" s="23" t="s">
        <v>23</v>
      </c>
      <c r="C38" s="23" t="s">
        <v>12</v>
      </c>
      <c r="D38" s="23" t="s">
        <v>66</v>
      </c>
      <c r="E38" s="23" t="s">
        <v>31</v>
      </c>
      <c r="F38" s="23" t="s">
        <v>62</v>
      </c>
      <c r="G38" s="23" t="s">
        <v>28</v>
      </c>
      <c r="H38" s="23" t="s">
        <v>69</v>
      </c>
      <c r="I38" s="23" t="s">
        <v>39</v>
      </c>
      <c r="J38" s="32" t="s">
        <v>64</v>
      </c>
      <c r="K38" s="19" t="s">
        <v>167</v>
      </c>
      <c r="L38" s="32" t="s">
        <v>44</v>
      </c>
      <c r="M38" s="33">
        <f>483265453.23+6667419.16+33.36+117679900+2708744.5</f>
        <v>610321550.25</v>
      </c>
      <c r="N38" s="33">
        <v>13999997.550000001</v>
      </c>
      <c r="O38" s="33">
        <v>14162969.550000001</v>
      </c>
      <c r="P38" s="25">
        <f t="shared" si="2"/>
        <v>2.3205750385511644E-2</v>
      </c>
      <c r="Q38" s="16"/>
      <c r="R38" s="16"/>
    </row>
    <row r="39" spans="1:18" s="37" customFormat="1" ht="46.8" x14ac:dyDescent="0.25">
      <c r="A39" s="22" t="s">
        <v>68</v>
      </c>
      <c r="B39" s="26" t="s">
        <v>23</v>
      </c>
      <c r="C39" s="26" t="s">
        <v>12</v>
      </c>
      <c r="D39" s="26" t="s">
        <v>66</v>
      </c>
      <c r="E39" s="26" t="s">
        <v>31</v>
      </c>
      <c r="F39" s="26" t="s">
        <v>62</v>
      </c>
      <c r="G39" s="26" t="s">
        <v>28</v>
      </c>
      <c r="H39" s="26" t="s">
        <v>313</v>
      </c>
      <c r="I39" s="26" t="s">
        <v>0</v>
      </c>
      <c r="J39" s="34"/>
      <c r="K39" s="35"/>
      <c r="L39" s="34"/>
      <c r="M39" s="24">
        <f>M40</f>
        <v>6006264.6900000004</v>
      </c>
      <c r="N39" s="24">
        <f t="shared" ref="N39:O39" si="9">N40</f>
        <v>0</v>
      </c>
      <c r="O39" s="24">
        <f t="shared" si="9"/>
        <v>0</v>
      </c>
      <c r="P39" s="25">
        <f t="shared" si="2"/>
        <v>0</v>
      </c>
      <c r="Q39" s="36"/>
      <c r="R39" s="36"/>
    </row>
    <row r="40" spans="1:18" s="37" customFormat="1" ht="46.8" x14ac:dyDescent="0.25">
      <c r="A40" s="22" t="s">
        <v>38</v>
      </c>
      <c r="B40" s="26" t="s">
        <v>23</v>
      </c>
      <c r="C40" s="26" t="s">
        <v>12</v>
      </c>
      <c r="D40" s="26" t="s">
        <v>66</v>
      </c>
      <c r="E40" s="26" t="s">
        <v>31</v>
      </c>
      <c r="F40" s="26" t="s">
        <v>62</v>
      </c>
      <c r="G40" s="26" t="s">
        <v>28</v>
      </c>
      <c r="H40" s="26" t="s">
        <v>313</v>
      </c>
      <c r="I40" s="26" t="s">
        <v>39</v>
      </c>
      <c r="J40" s="34"/>
      <c r="K40" s="35"/>
      <c r="L40" s="34"/>
      <c r="M40" s="24">
        <f>M41+M42</f>
        <v>6006264.6900000004</v>
      </c>
      <c r="N40" s="24">
        <f t="shared" ref="N40:O40" si="10">N41+N42</f>
        <v>0</v>
      </c>
      <c r="O40" s="24">
        <f t="shared" si="10"/>
        <v>0</v>
      </c>
      <c r="P40" s="25">
        <f t="shared" si="2"/>
        <v>0</v>
      </c>
      <c r="Q40" s="36"/>
      <c r="R40" s="36"/>
    </row>
    <row r="41" spans="1:18" s="17" customFormat="1" ht="31.2" x14ac:dyDescent="0.25">
      <c r="A41" s="31" t="s">
        <v>70</v>
      </c>
      <c r="B41" s="23" t="s">
        <v>23</v>
      </c>
      <c r="C41" s="23" t="s">
        <v>12</v>
      </c>
      <c r="D41" s="23" t="s">
        <v>66</v>
      </c>
      <c r="E41" s="23" t="s">
        <v>31</v>
      </c>
      <c r="F41" s="23" t="s">
        <v>62</v>
      </c>
      <c r="G41" s="23" t="s">
        <v>28</v>
      </c>
      <c r="H41" s="23" t="s">
        <v>313</v>
      </c>
      <c r="I41" s="23" t="s">
        <v>39</v>
      </c>
      <c r="J41" s="32" t="s">
        <v>64</v>
      </c>
      <c r="K41" s="19" t="s">
        <v>168</v>
      </c>
      <c r="L41" s="32" t="s">
        <v>44</v>
      </c>
      <c r="M41" s="33">
        <v>4946615.96</v>
      </c>
      <c r="N41" s="33">
        <v>0</v>
      </c>
      <c r="O41" s="33">
        <v>0</v>
      </c>
      <c r="P41" s="25">
        <f t="shared" si="2"/>
        <v>0</v>
      </c>
      <c r="Q41" s="16"/>
      <c r="R41" s="16"/>
    </row>
    <row r="42" spans="1:18" s="17" customFormat="1" ht="46.8" x14ac:dyDescent="0.25">
      <c r="A42" s="31" t="s">
        <v>330</v>
      </c>
      <c r="B42" s="23" t="s">
        <v>23</v>
      </c>
      <c r="C42" s="23" t="s">
        <v>12</v>
      </c>
      <c r="D42" s="23" t="s">
        <v>66</v>
      </c>
      <c r="E42" s="23" t="s">
        <v>31</v>
      </c>
      <c r="F42" s="23" t="s">
        <v>62</v>
      </c>
      <c r="G42" s="23" t="s">
        <v>28</v>
      </c>
      <c r="H42" s="23" t="s">
        <v>313</v>
      </c>
      <c r="I42" s="23" t="s">
        <v>39</v>
      </c>
      <c r="J42" s="32" t="s">
        <v>64</v>
      </c>
      <c r="K42" s="19" t="s">
        <v>167</v>
      </c>
      <c r="L42" s="32" t="s">
        <v>44</v>
      </c>
      <c r="M42" s="33">
        <f>1060004.11+2708423-33.36-0.52-2708744.5</f>
        <v>1059648.7300000004</v>
      </c>
      <c r="N42" s="33">
        <v>0</v>
      </c>
      <c r="O42" s="33">
        <v>0</v>
      </c>
      <c r="P42" s="25">
        <f t="shared" si="2"/>
        <v>0</v>
      </c>
      <c r="Q42" s="16"/>
      <c r="R42" s="16"/>
    </row>
    <row r="43" spans="1:18" s="37" customFormat="1" ht="31.2" x14ac:dyDescent="0.25">
      <c r="A43" s="22" t="s">
        <v>331</v>
      </c>
      <c r="B43" s="30">
        <v>14</v>
      </c>
      <c r="C43" s="30">
        <v>2</v>
      </c>
      <c r="D43" s="30" t="s">
        <v>28</v>
      </c>
      <c r="E43" s="30"/>
      <c r="F43" s="30"/>
      <c r="G43" s="30"/>
      <c r="H43" s="30"/>
      <c r="I43" s="30"/>
      <c r="J43" s="35"/>
      <c r="K43" s="35"/>
      <c r="L43" s="35"/>
      <c r="M43" s="24">
        <f t="shared" ref="M43:M48" si="11">M44</f>
        <v>422605276.75</v>
      </c>
      <c r="N43" s="24">
        <f t="shared" ref="N43:O47" si="12">N44</f>
        <v>58418173.040000007</v>
      </c>
      <c r="O43" s="24">
        <f t="shared" si="12"/>
        <v>58418173.040000007</v>
      </c>
      <c r="P43" s="25">
        <f t="shared" si="2"/>
        <v>0.13823342076856832</v>
      </c>
      <c r="Q43" s="36"/>
      <c r="R43" s="36"/>
    </row>
    <row r="44" spans="1:18" s="37" customFormat="1" ht="31.2" x14ac:dyDescent="0.25">
      <c r="A44" s="22" t="s">
        <v>30</v>
      </c>
      <c r="B44" s="30">
        <v>14</v>
      </c>
      <c r="C44" s="30">
        <v>2</v>
      </c>
      <c r="D44" s="30" t="s">
        <v>28</v>
      </c>
      <c r="E44" s="30">
        <v>819</v>
      </c>
      <c r="F44" s="30"/>
      <c r="G44" s="30"/>
      <c r="H44" s="30"/>
      <c r="I44" s="30"/>
      <c r="J44" s="35"/>
      <c r="K44" s="35"/>
      <c r="L44" s="35"/>
      <c r="M44" s="24">
        <f t="shared" si="11"/>
        <v>422605276.75</v>
      </c>
      <c r="N44" s="24">
        <f t="shared" si="12"/>
        <v>58418173.040000007</v>
      </c>
      <c r="O44" s="24">
        <f t="shared" si="12"/>
        <v>58418173.040000007</v>
      </c>
      <c r="P44" s="25">
        <f t="shared" si="2"/>
        <v>0.13823342076856832</v>
      </c>
      <c r="Q44" s="36"/>
      <c r="R44" s="36"/>
    </row>
    <row r="45" spans="1:18" s="37" customFormat="1" ht="62.4" x14ac:dyDescent="0.25">
      <c r="A45" s="22" t="s">
        <v>45</v>
      </c>
      <c r="B45" s="30">
        <v>14</v>
      </c>
      <c r="C45" s="30">
        <v>2</v>
      </c>
      <c r="D45" s="30" t="s">
        <v>28</v>
      </c>
      <c r="E45" s="30">
        <v>819</v>
      </c>
      <c r="F45" s="30"/>
      <c r="G45" s="30"/>
      <c r="H45" s="30"/>
      <c r="I45" s="30"/>
      <c r="J45" s="35"/>
      <c r="K45" s="35"/>
      <c r="L45" s="35"/>
      <c r="M45" s="24">
        <f t="shared" si="11"/>
        <v>422605276.75</v>
      </c>
      <c r="N45" s="24">
        <f t="shared" si="12"/>
        <v>58418173.040000007</v>
      </c>
      <c r="O45" s="24">
        <f t="shared" si="12"/>
        <v>58418173.040000007</v>
      </c>
      <c r="P45" s="25">
        <f t="shared" si="2"/>
        <v>0.13823342076856832</v>
      </c>
      <c r="Q45" s="36"/>
      <c r="R45" s="36"/>
    </row>
    <row r="46" spans="1:18" s="37" customFormat="1" ht="15.6" x14ac:dyDescent="0.25">
      <c r="A46" s="22" t="s">
        <v>61</v>
      </c>
      <c r="B46" s="30">
        <v>14</v>
      </c>
      <c r="C46" s="30">
        <v>2</v>
      </c>
      <c r="D46" s="30" t="s">
        <v>28</v>
      </c>
      <c r="E46" s="30">
        <v>819</v>
      </c>
      <c r="F46" s="30" t="s">
        <v>62</v>
      </c>
      <c r="G46" s="30"/>
      <c r="H46" s="30"/>
      <c r="I46" s="30"/>
      <c r="J46" s="35"/>
      <c r="K46" s="35"/>
      <c r="L46" s="35"/>
      <c r="M46" s="24">
        <f>M47+M55</f>
        <v>422605276.75</v>
      </c>
      <c r="N46" s="24">
        <f t="shared" ref="N46:O46" si="13">N47+N55</f>
        <v>58418173.040000007</v>
      </c>
      <c r="O46" s="24">
        <f t="shared" si="13"/>
        <v>58418173.040000007</v>
      </c>
      <c r="P46" s="25">
        <f t="shared" si="2"/>
        <v>0.13823342076856832</v>
      </c>
      <c r="Q46" s="36"/>
      <c r="R46" s="36"/>
    </row>
    <row r="47" spans="1:18" s="37" customFormat="1" ht="15.6" x14ac:dyDescent="0.25">
      <c r="A47" s="22" t="s">
        <v>63</v>
      </c>
      <c r="B47" s="30">
        <v>14</v>
      </c>
      <c r="C47" s="30">
        <v>2</v>
      </c>
      <c r="D47" s="30" t="s">
        <v>28</v>
      </c>
      <c r="E47" s="30">
        <v>819</v>
      </c>
      <c r="F47" s="30" t="s">
        <v>62</v>
      </c>
      <c r="G47" s="30" t="s">
        <v>33</v>
      </c>
      <c r="H47" s="30"/>
      <c r="I47" s="30"/>
      <c r="J47" s="35"/>
      <c r="K47" s="35"/>
      <c r="L47" s="35"/>
      <c r="M47" s="24">
        <f t="shared" si="11"/>
        <v>392105276.75</v>
      </c>
      <c r="N47" s="24">
        <f t="shared" si="12"/>
        <v>58418173.040000007</v>
      </c>
      <c r="O47" s="24">
        <f t="shared" si="12"/>
        <v>58418173.040000007</v>
      </c>
      <c r="P47" s="25">
        <f t="shared" si="2"/>
        <v>0.14898593950125924</v>
      </c>
      <c r="Q47" s="36"/>
      <c r="R47" s="36"/>
    </row>
    <row r="48" spans="1:18" s="37" customFormat="1" ht="31.2" x14ac:dyDescent="0.25">
      <c r="A48" s="22" t="s">
        <v>329</v>
      </c>
      <c r="B48" s="30">
        <v>14</v>
      </c>
      <c r="C48" s="30">
        <v>2</v>
      </c>
      <c r="D48" s="30" t="s">
        <v>28</v>
      </c>
      <c r="E48" s="30">
        <v>819</v>
      </c>
      <c r="F48" s="30" t="s">
        <v>62</v>
      </c>
      <c r="G48" s="30" t="s">
        <v>33</v>
      </c>
      <c r="H48" s="30" t="s">
        <v>320</v>
      </c>
      <c r="I48" s="30"/>
      <c r="J48" s="35"/>
      <c r="K48" s="35"/>
      <c r="L48" s="35"/>
      <c r="M48" s="24">
        <f t="shared" si="11"/>
        <v>392105276.75</v>
      </c>
      <c r="N48" s="24">
        <f t="shared" ref="N48:O48" si="14">N49</f>
        <v>58418173.040000007</v>
      </c>
      <c r="O48" s="24">
        <f t="shared" si="14"/>
        <v>58418173.040000007</v>
      </c>
      <c r="P48" s="25">
        <f t="shared" si="2"/>
        <v>0.14898593950125924</v>
      </c>
      <c r="Q48" s="36"/>
      <c r="R48" s="36"/>
    </row>
    <row r="49" spans="1:18" s="37" customFormat="1" ht="46.8" x14ac:dyDescent="0.25">
      <c r="A49" s="22" t="s">
        <v>38</v>
      </c>
      <c r="B49" s="30">
        <v>14</v>
      </c>
      <c r="C49" s="30">
        <v>2</v>
      </c>
      <c r="D49" s="30" t="s">
        <v>28</v>
      </c>
      <c r="E49" s="30">
        <v>819</v>
      </c>
      <c r="F49" s="30" t="s">
        <v>62</v>
      </c>
      <c r="G49" s="30" t="s">
        <v>33</v>
      </c>
      <c r="H49" s="30" t="s">
        <v>320</v>
      </c>
      <c r="I49" s="30">
        <v>414</v>
      </c>
      <c r="J49" s="35"/>
      <c r="K49" s="35"/>
      <c r="L49" s="35"/>
      <c r="M49" s="24">
        <f>M50+M51+M52+M53+M54</f>
        <v>392105276.75</v>
      </c>
      <c r="N49" s="24">
        <f t="shared" ref="N49:O49" si="15">N50+N51+N52+N53+N54</f>
        <v>58418173.040000007</v>
      </c>
      <c r="O49" s="24">
        <f t="shared" si="15"/>
        <v>58418173.040000007</v>
      </c>
      <c r="P49" s="25">
        <f t="shared" si="2"/>
        <v>0.14898593950125924</v>
      </c>
      <c r="Q49" s="36"/>
      <c r="R49" s="36"/>
    </row>
    <row r="50" spans="1:18" s="17" customFormat="1" ht="62.4" x14ac:dyDescent="0.25">
      <c r="A50" s="31" t="s">
        <v>328</v>
      </c>
      <c r="B50" s="6">
        <v>14</v>
      </c>
      <c r="C50" s="6">
        <v>2</v>
      </c>
      <c r="D50" s="6" t="s">
        <v>28</v>
      </c>
      <c r="E50" s="6">
        <v>819</v>
      </c>
      <c r="F50" s="6" t="s">
        <v>62</v>
      </c>
      <c r="G50" s="6" t="s">
        <v>33</v>
      </c>
      <c r="H50" s="6" t="s">
        <v>320</v>
      </c>
      <c r="I50" s="6">
        <v>414</v>
      </c>
      <c r="J50" s="19" t="s">
        <v>186</v>
      </c>
      <c r="K50" s="19">
        <v>500</v>
      </c>
      <c r="L50" s="19" t="s">
        <v>44</v>
      </c>
      <c r="M50" s="33">
        <f>25165520.24+39875.04</f>
        <v>25205395.279999997</v>
      </c>
      <c r="N50" s="33">
        <v>15470379.949999999</v>
      </c>
      <c r="O50" s="33">
        <v>15470379.949999999</v>
      </c>
      <c r="P50" s="25">
        <f t="shared" si="2"/>
        <v>0.61377255853930024</v>
      </c>
      <c r="Q50" s="16"/>
      <c r="R50" s="16"/>
    </row>
    <row r="51" spans="1:18" s="17" customFormat="1" ht="31.2" x14ac:dyDescent="0.25">
      <c r="A51" s="31" t="s">
        <v>332</v>
      </c>
      <c r="B51" s="6">
        <v>14</v>
      </c>
      <c r="C51" s="6">
        <v>2</v>
      </c>
      <c r="D51" s="6" t="s">
        <v>28</v>
      </c>
      <c r="E51" s="6">
        <v>819</v>
      </c>
      <c r="F51" s="6" t="s">
        <v>62</v>
      </c>
      <c r="G51" s="6" t="s">
        <v>33</v>
      </c>
      <c r="H51" s="6" t="s">
        <v>320</v>
      </c>
      <c r="I51" s="6">
        <v>414</v>
      </c>
      <c r="J51" s="19" t="s">
        <v>333</v>
      </c>
      <c r="K51" s="19" t="s">
        <v>334</v>
      </c>
      <c r="L51" s="19" t="s">
        <v>44</v>
      </c>
      <c r="M51" s="33">
        <f>136287500+59112381.47</f>
        <v>195399881.47</v>
      </c>
      <c r="N51" s="33">
        <v>42947793.090000004</v>
      </c>
      <c r="O51" s="33">
        <v>42947793.090000004</v>
      </c>
      <c r="P51" s="25">
        <f t="shared" si="2"/>
        <v>0.21979436613217104</v>
      </c>
      <c r="Q51" s="16"/>
      <c r="R51" s="16"/>
    </row>
    <row r="52" spans="1:18" s="17" customFormat="1" ht="31.2" x14ac:dyDescent="0.25">
      <c r="A52" s="31" t="s">
        <v>361</v>
      </c>
      <c r="B52" s="6">
        <v>14</v>
      </c>
      <c r="C52" s="6">
        <v>2</v>
      </c>
      <c r="D52" s="6" t="s">
        <v>28</v>
      </c>
      <c r="E52" s="6">
        <v>819</v>
      </c>
      <c r="F52" s="6" t="s">
        <v>62</v>
      </c>
      <c r="G52" s="6" t="s">
        <v>33</v>
      </c>
      <c r="H52" s="6" t="s">
        <v>320</v>
      </c>
      <c r="I52" s="6">
        <v>414</v>
      </c>
      <c r="J52" s="19" t="s">
        <v>186</v>
      </c>
      <c r="K52" s="19">
        <v>741</v>
      </c>
      <c r="L52" s="19" t="s">
        <v>141</v>
      </c>
      <c r="M52" s="33">
        <v>500000</v>
      </c>
      <c r="N52" s="33">
        <v>0</v>
      </c>
      <c r="O52" s="33">
        <v>0</v>
      </c>
      <c r="P52" s="25">
        <f t="shared" si="2"/>
        <v>0</v>
      </c>
      <c r="Q52" s="16"/>
      <c r="R52" s="16"/>
    </row>
    <row r="53" spans="1:18" s="17" customFormat="1" ht="46.8" x14ac:dyDescent="0.25">
      <c r="A53" s="31" t="s">
        <v>421</v>
      </c>
      <c r="B53" s="6">
        <v>14</v>
      </c>
      <c r="C53" s="6">
        <v>2</v>
      </c>
      <c r="D53" s="6" t="s">
        <v>28</v>
      </c>
      <c r="E53" s="6">
        <v>819</v>
      </c>
      <c r="F53" s="6" t="s">
        <v>62</v>
      </c>
      <c r="G53" s="6" t="s">
        <v>33</v>
      </c>
      <c r="H53" s="6" t="s">
        <v>320</v>
      </c>
      <c r="I53" s="6">
        <v>414</v>
      </c>
      <c r="J53" s="19" t="s">
        <v>377</v>
      </c>
      <c r="K53" s="19" t="s">
        <v>378</v>
      </c>
      <c r="L53" s="19" t="s">
        <v>42</v>
      </c>
      <c r="M53" s="33">
        <v>71000000</v>
      </c>
      <c r="N53" s="33">
        <v>0</v>
      </c>
      <c r="O53" s="33">
        <v>0</v>
      </c>
      <c r="P53" s="25">
        <f t="shared" si="2"/>
        <v>0</v>
      </c>
      <c r="Q53" s="16"/>
      <c r="R53" s="16"/>
    </row>
    <row r="54" spans="1:18" s="17" customFormat="1" ht="62.4" x14ac:dyDescent="0.25">
      <c r="A54" s="31" t="s">
        <v>363</v>
      </c>
      <c r="B54" s="6">
        <v>14</v>
      </c>
      <c r="C54" s="6">
        <v>2</v>
      </c>
      <c r="D54" s="6" t="s">
        <v>28</v>
      </c>
      <c r="E54" s="6">
        <v>819</v>
      </c>
      <c r="F54" s="6" t="s">
        <v>62</v>
      </c>
      <c r="G54" s="6" t="s">
        <v>33</v>
      </c>
      <c r="H54" s="6" t="s">
        <v>320</v>
      </c>
      <c r="I54" s="6">
        <v>414</v>
      </c>
      <c r="J54" s="19" t="s">
        <v>333</v>
      </c>
      <c r="K54" s="19" t="s">
        <v>169</v>
      </c>
      <c r="L54" s="19" t="s">
        <v>106</v>
      </c>
      <c r="M54" s="33">
        <v>100000000</v>
      </c>
      <c r="N54" s="33">
        <v>0</v>
      </c>
      <c r="O54" s="33">
        <v>0</v>
      </c>
      <c r="P54" s="25">
        <f t="shared" si="2"/>
        <v>0</v>
      </c>
      <c r="Q54" s="16"/>
      <c r="R54" s="16"/>
    </row>
    <row r="55" spans="1:18" s="37" customFormat="1" ht="15.6" x14ac:dyDescent="0.25">
      <c r="A55" s="22" t="s">
        <v>67</v>
      </c>
      <c r="B55" s="30">
        <v>14</v>
      </c>
      <c r="C55" s="30">
        <v>2</v>
      </c>
      <c r="D55" s="30" t="s">
        <v>28</v>
      </c>
      <c r="E55" s="30">
        <v>819</v>
      </c>
      <c r="F55" s="30" t="s">
        <v>62</v>
      </c>
      <c r="G55" s="30" t="s">
        <v>28</v>
      </c>
      <c r="H55" s="30"/>
      <c r="I55" s="30"/>
      <c r="J55" s="35"/>
      <c r="K55" s="35"/>
      <c r="L55" s="35"/>
      <c r="M55" s="24">
        <f>M56</f>
        <v>30500000</v>
      </c>
      <c r="N55" s="24">
        <f t="shared" ref="N55:O55" si="16">N56</f>
        <v>0</v>
      </c>
      <c r="O55" s="24">
        <f t="shared" si="16"/>
        <v>0</v>
      </c>
      <c r="P55" s="25">
        <f t="shared" si="2"/>
        <v>0</v>
      </c>
      <c r="Q55" s="36"/>
      <c r="R55" s="36"/>
    </row>
    <row r="56" spans="1:18" s="17" customFormat="1" ht="31.2" x14ac:dyDescent="0.25">
      <c r="A56" s="31" t="s">
        <v>329</v>
      </c>
      <c r="B56" s="6">
        <v>14</v>
      </c>
      <c r="C56" s="6">
        <v>2</v>
      </c>
      <c r="D56" s="6" t="s">
        <v>28</v>
      </c>
      <c r="E56" s="6">
        <v>819</v>
      </c>
      <c r="F56" s="6" t="s">
        <v>62</v>
      </c>
      <c r="G56" s="6" t="s">
        <v>28</v>
      </c>
      <c r="H56" s="6" t="s">
        <v>320</v>
      </c>
      <c r="I56" s="6"/>
      <c r="J56" s="19"/>
      <c r="K56" s="19"/>
      <c r="L56" s="19"/>
      <c r="M56" s="33">
        <f>M57</f>
        <v>30500000</v>
      </c>
      <c r="N56" s="33">
        <f>N57</f>
        <v>0</v>
      </c>
      <c r="O56" s="33">
        <f>O57</f>
        <v>0</v>
      </c>
      <c r="P56" s="25">
        <f t="shared" si="2"/>
        <v>0</v>
      </c>
      <c r="Q56" s="16"/>
      <c r="R56" s="16"/>
    </row>
    <row r="57" spans="1:18" s="17" customFormat="1" ht="46.8" x14ac:dyDescent="0.25">
      <c r="A57" s="31" t="s">
        <v>38</v>
      </c>
      <c r="B57" s="6">
        <v>14</v>
      </c>
      <c r="C57" s="6">
        <v>2</v>
      </c>
      <c r="D57" s="6" t="s">
        <v>28</v>
      </c>
      <c r="E57" s="6">
        <v>819</v>
      </c>
      <c r="F57" s="6" t="s">
        <v>62</v>
      </c>
      <c r="G57" s="6" t="s">
        <v>28</v>
      </c>
      <c r="H57" s="6" t="s">
        <v>320</v>
      </c>
      <c r="I57" s="6">
        <v>414</v>
      </c>
      <c r="J57" s="19"/>
      <c r="K57" s="19"/>
      <c r="L57" s="19"/>
      <c r="M57" s="33">
        <f>M58</f>
        <v>30500000</v>
      </c>
      <c r="N57" s="33">
        <f>N58</f>
        <v>0</v>
      </c>
      <c r="O57" s="33">
        <f>O58</f>
        <v>0</v>
      </c>
      <c r="P57" s="25">
        <f t="shared" si="2"/>
        <v>0</v>
      </c>
      <c r="Q57" s="16"/>
      <c r="R57" s="16"/>
    </row>
    <row r="58" spans="1:18" s="17" customFormat="1" ht="31.2" x14ac:dyDescent="0.25">
      <c r="A58" s="31" t="s">
        <v>362</v>
      </c>
      <c r="B58" s="6">
        <v>14</v>
      </c>
      <c r="C58" s="6">
        <v>2</v>
      </c>
      <c r="D58" s="6" t="s">
        <v>28</v>
      </c>
      <c r="E58" s="6">
        <v>819</v>
      </c>
      <c r="F58" s="6" t="s">
        <v>62</v>
      </c>
      <c r="G58" s="6" t="s">
        <v>28</v>
      </c>
      <c r="H58" s="6" t="s">
        <v>320</v>
      </c>
      <c r="I58" s="6">
        <v>414</v>
      </c>
      <c r="J58" s="19" t="s">
        <v>64</v>
      </c>
      <c r="K58" s="19">
        <v>50</v>
      </c>
      <c r="L58" s="19" t="s">
        <v>44</v>
      </c>
      <c r="M58" s="33">
        <v>30500000</v>
      </c>
      <c r="N58" s="33">
        <v>0</v>
      </c>
      <c r="O58" s="33">
        <v>0</v>
      </c>
      <c r="P58" s="25">
        <f t="shared" si="2"/>
        <v>0</v>
      </c>
      <c r="Q58" s="16"/>
      <c r="R58" s="16"/>
    </row>
    <row r="59" spans="1:18" s="17" customFormat="1" ht="31.2" x14ac:dyDescent="0.25">
      <c r="A59" s="22" t="s">
        <v>80</v>
      </c>
      <c r="B59" s="26" t="s">
        <v>24</v>
      </c>
      <c r="C59" s="26" t="s">
        <v>0</v>
      </c>
      <c r="D59" s="26" t="s">
        <v>0</v>
      </c>
      <c r="E59" s="26" t="s">
        <v>0</v>
      </c>
      <c r="F59" s="26" t="s">
        <v>0</v>
      </c>
      <c r="G59" s="26" t="s">
        <v>0</v>
      </c>
      <c r="H59" s="27" t="s">
        <v>0</v>
      </c>
      <c r="I59" s="27" t="s">
        <v>0</v>
      </c>
      <c r="J59" s="27" t="s">
        <v>0</v>
      </c>
      <c r="K59" s="28" t="s">
        <v>0</v>
      </c>
      <c r="L59" s="27" t="s">
        <v>0</v>
      </c>
      <c r="M59" s="24">
        <f t="shared" ref="M59:M66" si="17">M60</f>
        <v>161275390.31</v>
      </c>
      <c r="N59" s="24">
        <f t="shared" ref="N59:O66" si="18">N60</f>
        <v>0</v>
      </c>
      <c r="O59" s="24">
        <f t="shared" si="18"/>
        <v>0</v>
      </c>
      <c r="P59" s="25">
        <f t="shared" si="2"/>
        <v>0</v>
      </c>
      <c r="Q59" s="16"/>
      <c r="R59" s="16"/>
    </row>
    <row r="60" spans="1:18" s="17" customFormat="1" ht="31.2" x14ac:dyDescent="0.25">
      <c r="A60" s="22" t="s">
        <v>81</v>
      </c>
      <c r="B60" s="26" t="s">
        <v>24</v>
      </c>
      <c r="C60" s="26" t="s">
        <v>13</v>
      </c>
      <c r="D60" s="26" t="s">
        <v>33</v>
      </c>
      <c r="E60" s="26" t="s">
        <v>0</v>
      </c>
      <c r="F60" s="26" t="s">
        <v>0</v>
      </c>
      <c r="G60" s="26" t="s">
        <v>0</v>
      </c>
      <c r="H60" s="27" t="s">
        <v>0</v>
      </c>
      <c r="I60" s="27" t="s">
        <v>0</v>
      </c>
      <c r="J60" s="27" t="s">
        <v>0</v>
      </c>
      <c r="K60" s="28" t="s">
        <v>0</v>
      </c>
      <c r="L60" s="27" t="s">
        <v>0</v>
      </c>
      <c r="M60" s="24">
        <f>M61+M68</f>
        <v>161275390.31</v>
      </c>
      <c r="N60" s="24">
        <f t="shared" ref="N60:O60" si="19">N61+N68</f>
        <v>0</v>
      </c>
      <c r="O60" s="24">
        <f t="shared" si="19"/>
        <v>0</v>
      </c>
      <c r="P60" s="25">
        <f t="shared" si="2"/>
        <v>0</v>
      </c>
      <c r="Q60" s="16"/>
      <c r="R60" s="16"/>
    </row>
    <row r="61" spans="1:18" s="17" customFormat="1" ht="15.6" x14ac:dyDescent="0.25">
      <c r="A61" s="22" t="s">
        <v>82</v>
      </c>
      <c r="B61" s="26" t="s">
        <v>24</v>
      </c>
      <c r="C61" s="26" t="s">
        <v>13</v>
      </c>
      <c r="D61" s="26" t="s">
        <v>33</v>
      </c>
      <c r="E61" s="26" t="s">
        <v>83</v>
      </c>
      <c r="F61" s="26" t="s">
        <v>0</v>
      </c>
      <c r="G61" s="26" t="s">
        <v>0</v>
      </c>
      <c r="H61" s="27" t="s">
        <v>0</v>
      </c>
      <c r="I61" s="27" t="s">
        <v>0</v>
      </c>
      <c r="J61" s="27" t="s">
        <v>0</v>
      </c>
      <c r="K61" s="28" t="s">
        <v>0</v>
      </c>
      <c r="L61" s="27" t="s">
        <v>0</v>
      </c>
      <c r="M61" s="24">
        <f t="shared" si="17"/>
        <v>156222044.59</v>
      </c>
      <c r="N61" s="24">
        <f t="shared" si="18"/>
        <v>0</v>
      </c>
      <c r="O61" s="24">
        <f t="shared" si="18"/>
        <v>0</v>
      </c>
      <c r="P61" s="25">
        <f t="shared" si="2"/>
        <v>0</v>
      </c>
      <c r="Q61" s="16"/>
      <c r="R61" s="16"/>
    </row>
    <row r="62" spans="1:18" s="17" customFormat="1" ht="46.8" x14ac:dyDescent="0.25">
      <c r="A62" s="22" t="s">
        <v>160</v>
      </c>
      <c r="B62" s="26" t="s">
        <v>24</v>
      </c>
      <c r="C62" s="26" t="s">
        <v>13</v>
      </c>
      <c r="D62" s="26" t="s">
        <v>33</v>
      </c>
      <c r="E62" s="26" t="s">
        <v>83</v>
      </c>
      <c r="F62" s="26"/>
      <c r="G62" s="26"/>
      <c r="H62" s="27"/>
      <c r="I62" s="27"/>
      <c r="J62" s="27"/>
      <c r="K62" s="28"/>
      <c r="L62" s="27"/>
      <c r="M62" s="24">
        <f t="shared" si="17"/>
        <v>156222044.59</v>
      </c>
      <c r="N62" s="24">
        <f t="shared" si="18"/>
        <v>0</v>
      </c>
      <c r="O62" s="24">
        <f t="shared" si="18"/>
        <v>0</v>
      </c>
      <c r="P62" s="25">
        <f t="shared" si="2"/>
        <v>0</v>
      </c>
      <c r="Q62" s="16"/>
      <c r="R62" s="16"/>
    </row>
    <row r="63" spans="1:18" s="17" customFormat="1" ht="15.6" x14ac:dyDescent="0.25">
      <c r="A63" s="29" t="s">
        <v>84</v>
      </c>
      <c r="B63" s="26" t="s">
        <v>24</v>
      </c>
      <c r="C63" s="26" t="s">
        <v>13</v>
      </c>
      <c r="D63" s="26" t="s">
        <v>33</v>
      </c>
      <c r="E63" s="26" t="s">
        <v>83</v>
      </c>
      <c r="F63" s="26" t="s">
        <v>85</v>
      </c>
      <c r="G63" s="26" t="s">
        <v>0</v>
      </c>
      <c r="H63" s="26" t="s">
        <v>0</v>
      </c>
      <c r="I63" s="26" t="s">
        <v>0</v>
      </c>
      <c r="J63" s="26" t="s">
        <v>0</v>
      </c>
      <c r="K63" s="30" t="s">
        <v>0</v>
      </c>
      <c r="L63" s="26" t="s">
        <v>0</v>
      </c>
      <c r="M63" s="24">
        <f t="shared" si="17"/>
        <v>156222044.59</v>
      </c>
      <c r="N63" s="24">
        <f t="shared" si="18"/>
        <v>0</v>
      </c>
      <c r="O63" s="24">
        <f t="shared" si="18"/>
        <v>0</v>
      </c>
      <c r="P63" s="25">
        <f t="shared" ref="P63:P115" si="20">O63/M63</f>
        <v>0</v>
      </c>
      <c r="Q63" s="16"/>
      <c r="R63" s="16"/>
    </row>
    <row r="64" spans="1:18" s="17" customFormat="1" ht="15.6" x14ac:dyDescent="0.25">
      <c r="A64" s="29" t="s">
        <v>86</v>
      </c>
      <c r="B64" s="26" t="s">
        <v>24</v>
      </c>
      <c r="C64" s="26" t="s">
        <v>13</v>
      </c>
      <c r="D64" s="26" t="s">
        <v>33</v>
      </c>
      <c r="E64" s="26" t="s">
        <v>83</v>
      </c>
      <c r="F64" s="26" t="s">
        <v>85</v>
      </c>
      <c r="G64" s="26" t="s">
        <v>33</v>
      </c>
      <c r="H64" s="26" t="s">
        <v>0</v>
      </c>
      <c r="I64" s="26" t="s">
        <v>0</v>
      </c>
      <c r="J64" s="26" t="s">
        <v>0</v>
      </c>
      <c r="K64" s="30" t="s">
        <v>0</v>
      </c>
      <c r="L64" s="26" t="s">
        <v>0</v>
      </c>
      <c r="M64" s="24">
        <f t="shared" si="17"/>
        <v>156222044.59</v>
      </c>
      <c r="N64" s="24">
        <f t="shared" si="18"/>
        <v>0</v>
      </c>
      <c r="O64" s="24">
        <f t="shared" si="18"/>
        <v>0</v>
      </c>
      <c r="P64" s="25">
        <f t="shared" si="20"/>
        <v>0</v>
      </c>
      <c r="Q64" s="16"/>
      <c r="R64" s="16"/>
    </row>
    <row r="65" spans="1:18" s="17" customFormat="1" ht="31.2" x14ac:dyDescent="0.25">
      <c r="A65" s="22" t="s">
        <v>87</v>
      </c>
      <c r="B65" s="26" t="s">
        <v>24</v>
      </c>
      <c r="C65" s="26" t="s">
        <v>13</v>
      </c>
      <c r="D65" s="26" t="s">
        <v>33</v>
      </c>
      <c r="E65" s="26" t="s">
        <v>83</v>
      </c>
      <c r="F65" s="26" t="s">
        <v>85</v>
      </c>
      <c r="G65" s="26" t="s">
        <v>33</v>
      </c>
      <c r="H65" s="26" t="s">
        <v>88</v>
      </c>
      <c r="I65" s="27" t="s">
        <v>0</v>
      </c>
      <c r="J65" s="27" t="s">
        <v>0</v>
      </c>
      <c r="K65" s="28" t="s">
        <v>0</v>
      </c>
      <c r="L65" s="27" t="s">
        <v>0</v>
      </c>
      <c r="M65" s="24">
        <f t="shared" si="17"/>
        <v>156222044.59</v>
      </c>
      <c r="N65" s="24">
        <f t="shared" si="18"/>
        <v>0</v>
      </c>
      <c r="O65" s="24">
        <f t="shared" si="18"/>
        <v>0</v>
      </c>
      <c r="P65" s="25">
        <f t="shared" si="20"/>
        <v>0</v>
      </c>
      <c r="Q65" s="16"/>
      <c r="R65" s="16"/>
    </row>
    <row r="66" spans="1:18" s="17" customFormat="1" ht="78" x14ac:dyDescent="0.25">
      <c r="A66" s="22" t="s">
        <v>89</v>
      </c>
      <c r="B66" s="26" t="s">
        <v>24</v>
      </c>
      <c r="C66" s="26" t="s">
        <v>13</v>
      </c>
      <c r="D66" s="26" t="s">
        <v>33</v>
      </c>
      <c r="E66" s="26" t="s">
        <v>83</v>
      </c>
      <c r="F66" s="26" t="s">
        <v>85</v>
      </c>
      <c r="G66" s="26" t="s">
        <v>33</v>
      </c>
      <c r="H66" s="26" t="s">
        <v>88</v>
      </c>
      <c r="I66" s="26" t="s">
        <v>90</v>
      </c>
      <c r="J66" s="26" t="s">
        <v>0</v>
      </c>
      <c r="K66" s="30" t="s">
        <v>0</v>
      </c>
      <c r="L66" s="26" t="s">
        <v>0</v>
      </c>
      <c r="M66" s="24">
        <f t="shared" si="17"/>
        <v>156222044.59</v>
      </c>
      <c r="N66" s="24">
        <f t="shared" si="18"/>
        <v>0</v>
      </c>
      <c r="O66" s="24">
        <f t="shared" si="18"/>
        <v>0</v>
      </c>
      <c r="P66" s="25">
        <f t="shared" si="20"/>
        <v>0</v>
      </c>
      <c r="Q66" s="16"/>
      <c r="R66" s="16"/>
    </row>
    <row r="67" spans="1:18" s="17" customFormat="1" ht="31.2" x14ac:dyDescent="0.25">
      <c r="A67" s="31" t="s">
        <v>91</v>
      </c>
      <c r="B67" s="23" t="s">
        <v>24</v>
      </c>
      <c r="C67" s="23" t="s">
        <v>13</v>
      </c>
      <c r="D67" s="23" t="s">
        <v>33</v>
      </c>
      <c r="E67" s="23" t="s">
        <v>83</v>
      </c>
      <c r="F67" s="23" t="s">
        <v>85</v>
      </c>
      <c r="G67" s="23" t="s">
        <v>33</v>
      </c>
      <c r="H67" s="23" t="s">
        <v>88</v>
      </c>
      <c r="I67" s="23" t="s">
        <v>90</v>
      </c>
      <c r="J67" s="32" t="s">
        <v>296</v>
      </c>
      <c r="K67" s="19" t="s">
        <v>286</v>
      </c>
      <c r="L67" s="32" t="s">
        <v>44</v>
      </c>
      <c r="M67" s="33">
        <f>70414690+85807354.59</f>
        <v>156222044.59</v>
      </c>
      <c r="N67" s="33"/>
      <c r="O67" s="33"/>
      <c r="P67" s="25">
        <f t="shared" si="20"/>
        <v>0</v>
      </c>
      <c r="Q67" s="16"/>
      <c r="R67" s="16"/>
    </row>
    <row r="68" spans="1:18" s="37" customFormat="1" ht="31.2" x14ac:dyDescent="0.25">
      <c r="A68" s="22" t="s">
        <v>30</v>
      </c>
      <c r="B68" s="26" t="s">
        <v>24</v>
      </c>
      <c r="C68" s="26" t="s">
        <v>13</v>
      </c>
      <c r="D68" s="26" t="s">
        <v>33</v>
      </c>
      <c r="E68" s="26" t="s">
        <v>31</v>
      </c>
      <c r="F68" s="26"/>
      <c r="G68" s="26"/>
      <c r="H68" s="26"/>
      <c r="I68" s="26"/>
      <c r="J68" s="34"/>
      <c r="K68" s="35"/>
      <c r="L68" s="34"/>
      <c r="M68" s="24">
        <f t="shared" ref="M68:M72" si="21">M69</f>
        <v>5053345.7200000007</v>
      </c>
      <c r="N68" s="24">
        <f t="shared" ref="N68:O68" si="22">N69</f>
        <v>0</v>
      </c>
      <c r="O68" s="24">
        <f t="shared" si="22"/>
        <v>0</v>
      </c>
      <c r="P68" s="25">
        <f t="shared" si="20"/>
        <v>0</v>
      </c>
      <c r="Q68" s="36"/>
      <c r="R68" s="36"/>
    </row>
    <row r="69" spans="1:18" s="37" customFormat="1" ht="62.4" x14ac:dyDescent="0.25">
      <c r="A69" s="22" t="s">
        <v>45</v>
      </c>
      <c r="B69" s="26" t="s">
        <v>24</v>
      </c>
      <c r="C69" s="26" t="s">
        <v>13</v>
      </c>
      <c r="D69" s="26" t="s">
        <v>33</v>
      </c>
      <c r="E69" s="26" t="s">
        <v>31</v>
      </c>
      <c r="F69" s="26" t="s">
        <v>0</v>
      </c>
      <c r="G69" s="26" t="s">
        <v>0</v>
      </c>
      <c r="H69" s="26" t="s">
        <v>0</v>
      </c>
      <c r="I69" s="26" t="s">
        <v>0</v>
      </c>
      <c r="J69" s="34" t="s">
        <v>0</v>
      </c>
      <c r="K69" s="35" t="s">
        <v>0</v>
      </c>
      <c r="L69" s="34" t="s">
        <v>0</v>
      </c>
      <c r="M69" s="24">
        <f t="shared" si="21"/>
        <v>5053345.7200000007</v>
      </c>
      <c r="N69" s="24">
        <f t="shared" ref="N69:O72" si="23">N70</f>
        <v>0</v>
      </c>
      <c r="O69" s="24">
        <f t="shared" si="23"/>
        <v>0</v>
      </c>
      <c r="P69" s="25">
        <f t="shared" si="20"/>
        <v>0</v>
      </c>
      <c r="Q69" s="36"/>
      <c r="R69" s="36"/>
    </row>
    <row r="70" spans="1:18" s="37" customFormat="1" ht="15.6" x14ac:dyDescent="0.25">
      <c r="A70" s="22" t="s">
        <v>84</v>
      </c>
      <c r="B70" s="26" t="s">
        <v>24</v>
      </c>
      <c r="C70" s="26" t="s">
        <v>13</v>
      </c>
      <c r="D70" s="26" t="s">
        <v>33</v>
      </c>
      <c r="E70" s="26" t="s">
        <v>31</v>
      </c>
      <c r="F70" s="26" t="s">
        <v>85</v>
      </c>
      <c r="G70" s="26" t="s">
        <v>0</v>
      </c>
      <c r="H70" s="26" t="s">
        <v>0</v>
      </c>
      <c r="I70" s="26" t="s">
        <v>0</v>
      </c>
      <c r="J70" s="34" t="s">
        <v>0</v>
      </c>
      <c r="K70" s="35" t="s">
        <v>0</v>
      </c>
      <c r="L70" s="34" t="s">
        <v>0</v>
      </c>
      <c r="M70" s="24">
        <f t="shared" si="21"/>
        <v>5053345.7200000007</v>
      </c>
      <c r="N70" s="24">
        <f t="shared" si="23"/>
        <v>0</v>
      </c>
      <c r="O70" s="24">
        <f t="shared" si="23"/>
        <v>0</v>
      </c>
      <c r="P70" s="25">
        <f t="shared" si="20"/>
        <v>0</v>
      </c>
      <c r="Q70" s="36"/>
      <c r="R70" s="36"/>
    </row>
    <row r="71" spans="1:18" s="37" customFormat="1" ht="15.6" x14ac:dyDescent="0.25">
      <c r="A71" s="22" t="s">
        <v>86</v>
      </c>
      <c r="B71" s="26" t="s">
        <v>24</v>
      </c>
      <c r="C71" s="26" t="s">
        <v>13</v>
      </c>
      <c r="D71" s="26" t="s">
        <v>33</v>
      </c>
      <c r="E71" s="26" t="s">
        <v>31</v>
      </c>
      <c r="F71" s="26" t="s">
        <v>85</v>
      </c>
      <c r="G71" s="26" t="s">
        <v>33</v>
      </c>
      <c r="H71" s="26" t="s">
        <v>0</v>
      </c>
      <c r="I71" s="26" t="s">
        <v>0</v>
      </c>
      <c r="J71" s="34" t="s">
        <v>0</v>
      </c>
      <c r="K71" s="35" t="s">
        <v>0</v>
      </c>
      <c r="L71" s="34" t="s">
        <v>0</v>
      </c>
      <c r="M71" s="24">
        <f t="shared" si="21"/>
        <v>5053345.7200000007</v>
      </c>
      <c r="N71" s="24">
        <f t="shared" si="23"/>
        <v>0</v>
      </c>
      <c r="O71" s="24">
        <f t="shared" si="23"/>
        <v>0</v>
      </c>
      <c r="P71" s="25">
        <f t="shared" si="20"/>
        <v>0</v>
      </c>
      <c r="Q71" s="36"/>
      <c r="R71" s="36"/>
    </row>
    <row r="72" spans="1:18" s="37" customFormat="1" ht="31.2" x14ac:dyDescent="0.25">
      <c r="A72" s="22" t="s">
        <v>87</v>
      </c>
      <c r="B72" s="26" t="s">
        <v>24</v>
      </c>
      <c r="C72" s="26" t="s">
        <v>13</v>
      </c>
      <c r="D72" s="26" t="s">
        <v>33</v>
      </c>
      <c r="E72" s="26" t="s">
        <v>31</v>
      </c>
      <c r="F72" s="26" t="s">
        <v>85</v>
      </c>
      <c r="G72" s="26" t="s">
        <v>33</v>
      </c>
      <c r="H72" s="26" t="s">
        <v>88</v>
      </c>
      <c r="I72" s="26" t="s">
        <v>0</v>
      </c>
      <c r="J72" s="34" t="s">
        <v>0</v>
      </c>
      <c r="K72" s="35" t="s">
        <v>0</v>
      </c>
      <c r="L72" s="34" t="s">
        <v>0</v>
      </c>
      <c r="M72" s="24">
        <f t="shared" si="21"/>
        <v>5053345.7200000007</v>
      </c>
      <c r="N72" s="24">
        <f t="shared" si="23"/>
        <v>0</v>
      </c>
      <c r="O72" s="24">
        <f t="shared" si="23"/>
        <v>0</v>
      </c>
      <c r="P72" s="25">
        <f t="shared" si="20"/>
        <v>0</v>
      </c>
      <c r="Q72" s="36"/>
      <c r="R72" s="36"/>
    </row>
    <row r="73" spans="1:18" s="37" customFormat="1" ht="46.8" x14ac:dyDescent="0.25">
      <c r="A73" s="22" t="s">
        <v>38</v>
      </c>
      <c r="B73" s="26" t="s">
        <v>24</v>
      </c>
      <c r="C73" s="26" t="s">
        <v>13</v>
      </c>
      <c r="D73" s="26" t="s">
        <v>33</v>
      </c>
      <c r="E73" s="26" t="s">
        <v>31</v>
      </c>
      <c r="F73" s="26" t="s">
        <v>85</v>
      </c>
      <c r="G73" s="26" t="s">
        <v>33</v>
      </c>
      <c r="H73" s="26" t="s">
        <v>88</v>
      </c>
      <c r="I73" s="26" t="s">
        <v>39</v>
      </c>
      <c r="J73" s="34" t="s">
        <v>0</v>
      </c>
      <c r="K73" s="35" t="s">
        <v>0</v>
      </c>
      <c r="L73" s="34" t="s">
        <v>0</v>
      </c>
      <c r="M73" s="24">
        <f>M74+M75</f>
        <v>5053345.7200000007</v>
      </c>
      <c r="N73" s="24">
        <f t="shared" ref="N73:O73" si="24">N74+N75</f>
        <v>0</v>
      </c>
      <c r="O73" s="24">
        <f t="shared" si="24"/>
        <v>0</v>
      </c>
      <c r="P73" s="25">
        <f t="shared" si="20"/>
        <v>0</v>
      </c>
      <c r="Q73" s="36"/>
      <c r="R73" s="36"/>
    </row>
    <row r="74" spans="1:18" s="17" customFormat="1" ht="78" x14ac:dyDescent="0.25">
      <c r="A74" s="31" t="s">
        <v>340</v>
      </c>
      <c r="B74" s="23" t="s">
        <v>24</v>
      </c>
      <c r="C74" s="23" t="s">
        <v>13</v>
      </c>
      <c r="D74" s="23" t="s">
        <v>33</v>
      </c>
      <c r="E74" s="23" t="s">
        <v>31</v>
      </c>
      <c r="F74" s="23" t="s">
        <v>85</v>
      </c>
      <c r="G74" s="23" t="s">
        <v>33</v>
      </c>
      <c r="H74" s="23" t="s">
        <v>88</v>
      </c>
      <c r="I74" s="23" t="s">
        <v>39</v>
      </c>
      <c r="J74" s="32" t="s">
        <v>186</v>
      </c>
      <c r="K74" s="19">
        <v>2254</v>
      </c>
      <c r="L74" s="32">
        <v>2027</v>
      </c>
      <c r="M74" s="33">
        <v>3053345.72</v>
      </c>
      <c r="N74" s="33">
        <v>0</v>
      </c>
      <c r="O74" s="33">
        <v>0</v>
      </c>
      <c r="P74" s="25">
        <f t="shared" si="20"/>
        <v>0</v>
      </c>
      <c r="Q74" s="16"/>
      <c r="R74" s="16"/>
    </row>
    <row r="75" spans="1:18" s="17" customFormat="1" ht="31.2" x14ac:dyDescent="0.25">
      <c r="A75" s="31" t="s">
        <v>379</v>
      </c>
      <c r="B75" s="23" t="s">
        <v>24</v>
      </c>
      <c r="C75" s="23" t="s">
        <v>13</v>
      </c>
      <c r="D75" s="23" t="s">
        <v>33</v>
      </c>
      <c r="E75" s="23" t="s">
        <v>31</v>
      </c>
      <c r="F75" s="23" t="s">
        <v>85</v>
      </c>
      <c r="G75" s="23" t="s">
        <v>33</v>
      </c>
      <c r="H75" s="23" t="s">
        <v>88</v>
      </c>
      <c r="I75" s="23" t="s">
        <v>39</v>
      </c>
      <c r="J75" s="32" t="s">
        <v>102</v>
      </c>
      <c r="K75" s="19" t="s">
        <v>380</v>
      </c>
      <c r="L75" s="32">
        <v>2027</v>
      </c>
      <c r="M75" s="33">
        <v>2000000</v>
      </c>
      <c r="N75" s="33">
        <v>0</v>
      </c>
      <c r="O75" s="33">
        <v>0</v>
      </c>
      <c r="P75" s="25">
        <f t="shared" si="20"/>
        <v>0</v>
      </c>
      <c r="Q75" s="16"/>
      <c r="R75" s="16"/>
    </row>
    <row r="76" spans="1:18" s="17" customFormat="1" ht="31.2" x14ac:dyDescent="0.25">
      <c r="A76" s="22" t="s">
        <v>92</v>
      </c>
      <c r="B76" s="26" t="s">
        <v>25</v>
      </c>
      <c r="C76" s="26" t="s">
        <v>0</v>
      </c>
      <c r="D76" s="26" t="s">
        <v>0</v>
      </c>
      <c r="E76" s="26" t="s">
        <v>0</v>
      </c>
      <c r="F76" s="26" t="s">
        <v>0</v>
      </c>
      <c r="G76" s="26" t="s">
        <v>0</v>
      </c>
      <c r="H76" s="27" t="s">
        <v>0</v>
      </c>
      <c r="I76" s="27" t="s">
        <v>0</v>
      </c>
      <c r="J76" s="27" t="s">
        <v>0</v>
      </c>
      <c r="K76" s="28" t="s">
        <v>0</v>
      </c>
      <c r="L76" s="27" t="s">
        <v>0</v>
      </c>
      <c r="M76" s="24">
        <f>M77</f>
        <v>224495130.76999998</v>
      </c>
      <c r="N76" s="24">
        <f>N77</f>
        <v>6888175.7999999998</v>
      </c>
      <c r="O76" s="24">
        <f>O77</f>
        <v>6888175.7999999998</v>
      </c>
      <c r="P76" s="25">
        <f t="shared" si="20"/>
        <v>3.0682963039662014E-2</v>
      </c>
      <c r="Q76" s="16"/>
      <c r="R76" s="16"/>
    </row>
    <row r="77" spans="1:18" s="37" customFormat="1" ht="31.2" x14ac:dyDescent="0.25">
      <c r="A77" s="22" t="s">
        <v>369</v>
      </c>
      <c r="B77" s="26">
        <v>16</v>
      </c>
      <c r="C77" s="26">
        <v>1</v>
      </c>
      <c r="D77" s="26" t="s">
        <v>368</v>
      </c>
      <c r="E77" s="26"/>
      <c r="F77" s="26"/>
      <c r="G77" s="26"/>
      <c r="H77" s="26"/>
      <c r="I77" s="26"/>
      <c r="J77" s="34"/>
      <c r="K77" s="35"/>
      <c r="L77" s="34"/>
      <c r="M77" s="24">
        <f t="shared" ref="M77:M82" si="25">M78</f>
        <v>224495130.76999998</v>
      </c>
      <c r="N77" s="24">
        <f t="shared" ref="N77:O79" si="26">N78</f>
        <v>6888175.7999999998</v>
      </c>
      <c r="O77" s="24">
        <f t="shared" si="26"/>
        <v>6888175.7999999998</v>
      </c>
      <c r="P77" s="25">
        <f t="shared" si="20"/>
        <v>3.0682963039662014E-2</v>
      </c>
      <c r="Q77" s="36"/>
      <c r="R77" s="36"/>
    </row>
    <row r="78" spans="1:18" s="37" customFormat="1" ht="31.2" x14ac:dyDescent="0.25">
      <c r="A78" s="22" t="s">
        <v>30</v>
      </c>
      <c r="B78" s="26">
        <v>16</v>
      </c>
      <c r="C78" s="26">
        <v>1</v>
      </c>
      <c r="D78" s="26" t="s">
        <v>368</v>
      </c>
      <c r="E78" s="26">
        <v>819</v>
      </c>
      <c r="F78" s="26"/>
      <c r="G78" s="26"/>
      <c r="H78" s="26"/>
      <c r="I78" s="26"/>
      <c r="J78" s="34"/>
      <c r="K78" s="35"/>
      <c r="L78" s="34"/>
      <c r="M78" s="24">
        <f t="shared" si="25"/>
        <v>224495130.76999998</v>
      </c>
      <c r="N78" s="24">
        <f t="shared" si="26"/>
        <v>6888175.7999999998</v>
      </c>
      <c r="O78" s="24">
        <f t="shared" si="26"/>
        <v>6888175.7999999998</v>
      </c>
      <c r="P78" s="25">
        <f t="shared" si="20"/>
        <v>3.0682963039662014E-2</v>
      </c>
      <c r="Q78" s="36"/>
      <c r="R78" s="36"/>
    </row>
    <row r="79" spans="1:18" s="37" customFormat="1" ht="62.4" x14ac:dyDescent="0.25">
      <c r="A79" s="22" t="s">
        <v>45</v>
      </c>
      <c r="B79" s="26">
        <v>16</v>
      </c>
      <c r="C79" s="26">
        <v>1</v>
      </c>
      <c r="D79" s="26" t="s">
        <v>368</v>
      </c>
      <c r="E79" s="26">
        <v>819</v>
      </c>
      <c r="F79" s="26"/>
      <c r="G79" s="26"/>
      <c r="H79" s="26"/>
      <c r="I79" s="26"/>
      <c r="J79" s="34"/>
      <c r="K79" s="35"/>
      <c r="L79" s="34"/>
      <c r="M79" s="24">
        <f t="shared" si="25"/>
        <v>224495130.76999998</v>
      </c>
      <c r="N79" s="24">
        <f t="shared" si="26"/>
        <v>6888175.7999999998</v>
      </c>
      <c r="O79" s="24">
        <f t="shared" si="26"/>
        <v>6888175.7999999998</v>
      </c>
      <c r="P79" s="25">
        <f t="shared" si="20"/>
        <v>3.0682963039662014E-2</v>
      </c>
      <c r="Q79" s="36"/>
      <c r="R79" s="36"/>
    </row>
    <row r="80" spans="1:18" s="17" customFormat="1" ht="15.6" x14ac:dyDescent="0.25">
      <c r="A80" s="29" t="s">
        <v>97</v>
      </c>
      <c r="B80" s="26" t="s">
        <v>25</v>
      </c>
      <c r="C80" s="26" t="s">
        <v>12</v>
      </c>
      <c r="D80" s="26" t="s">
        <v>368</v>
      </c>
      <c r="E80" s="26" t="s">
        <v>31</v>
      </c>
      <c r="F80" s="26" t="s">
        <v>96</v>
      </c>
      <c r="G80" s="26" t="s">
        <v>98</v>
      </c>
      <c r="H80" s="26" t="s">
        <v>0</v>
      </c>
      <c r="I80" s="26" t="s">
        <v>0</v>
      </c>
      <c r="J80" s="26" t="s">
        <v>0</v>
      </c>
      <c r="K80" s="30" t="s">
        <v>0</v>
      </c>
      <c r="L80" s="26" t="s">
        <v>0</v>
      </c>
      <c r="M80" s="24">
        <f t="shared" si="25"/>
        <v>224495130.76999998</v>
      </c>
      <c r="N80" s="24">
        <f t="shared" ref="N80:O82" si="27">N81</f>
        <v>6888175.7999999998</v>
      </c>
      <c r="O80" s="24">
        <f t="shared" si="27"/>
        <v>6888175.7999999998</v>
      </c>
      <c r="P80" s="25">
        <f t="shared" si="20"/>
        <v>3.0682963039662014E-2</v>
      </c>
      <c r="Q80" s="16"/>
      <c r="R80" s="16"/>
    </row>
    <row r="81" spans="1:18" s="17" customFormat="1" ht="31.2" x14ac:dyDescent="0.25">
      <c r="A81" s="22" t="s">
        <v>99</v>
      </c>
      <c r="B81" s="26" t="s">
        <v>25</v>
      </c>
      <c r="C81" s="26" t="s">
        <v>12</v>
      </c>
      <c r="D81" s="26" t="s">
        <v>368</v>
      </c>
      <c r="E81" s="26" t="s">
        <v>31</v>
      </c>
      <c r="F81" s="26" t="s">
        <v>96</v>
      </c>
      <c r="G81" s="26" t="s">
        <v>98</v>
      </c>
      <c r="H81" s="26" t="s">
        <v>100</v>
      </c>
      <c r="I81" s="27" t="s">
        <v>0</v>
      </c>
      <c r="J81" s="27" t="s">
        <v>0</v>
      </c>
      <c r="K81" s="28" t="s">
        <v>0</v>
      </c>
      <c r="L81" s="27" t="s">
        <v>0</v>
      </c>
      <c r="M81" s="24">
        <f t="shared" si="25"/>
        <v>224495130.76999998</v>
      </c>
      <c r="N81" s="24">
        <f t="shared" si="27"/>
        <v>6888175.7999999998</v>
      </c>
      <c r="O81" s="24">
        <f t="shared" si="27"/>
        <v>6888175.7999999998</v>
      </c>
      <c r="P81" s="25">
        <f t="shared" si="20"/>
        <v>3.0682963039662014E-2</v>
      </c>
      <c r="Q81" s="16"/>
      <c r="R81" s="16"/>
    </row>
    <row r="82" spans="1:18" s="17" customFormat="1" ht="46.8" x14ac:dyDescent="0.25">
      <c r="A82" s="22" t="s">
        <v>38</v>
      </c>
      <c r="B82" s="26" t="s">
        <v>25</v>
      </c>
      <c r="C82" s="26" t="s">
        <v>12</v>
      </c>
      <c r="D82" s="26" t="s">
        <v>368</v>
      </c>
      <c r="E82" s="26" t="s">
        <v>31</v>
      </c>
      <c r="F82" s="26" t="s">
        <v>96</v>
      </c>
      <c r="G82" s="26" t="s">
        <v>98</v>
      </c>
      <c r="H82" s="26" t="s">
        <v>100</v>
      </c>
      <c r="I82" s="26" t="s">
        <v>39</v>
      </c>
      <c r="J82" s="26" t="s">
        <v>0</v>
      </c>
      <c r="K82" s="30" t="s">
        <v>0</v>
      </c>
      <c r="L82" s="26" t="s">
        <v>0</v>
      </c>
      <c r="M82" s="24">
        <f t="shared" si="25"/>
        <v>224495130.76999998</v>
      </c>
      <c r="N82" s="24">
        <f t="shared" si="27"/>
        <v>6888175.7999999998</v>
      </c>
      <c r="O82" s="24">
        <f t="shared" si="27"/>
        <v>6888175.7999999998</v>
      </c>
      <c r="P82" s="25">
        <f t="shared" si="20"/>
        <v>3.0682963039662014E-2</v>
      </c>
      <c r="Q82" s="16"/>
      <c r="R82" s="16"/>
    </row>
    <row r="83" spans="1:18" s="17" customFormat="1" ht="78" x14ac:dyDescent="0.25">
      <c r="A83" s="31" t="s">
        <v>101</v>
      </c>
      <c r="B83" s="23" t="s">
        <v>25</v>
      </c>
      <c r="C83" s="23" t="s">
        <v>12</v>
      </c>
      <c r="D83" s="23" t="s">
        <v>368</v>
      </c>
      <c r="E83" s="23" t="s">
        <v>31</v>
      </c>
      <c r="F83" s="23" t="s">
        <v>96</v>
      </c>
      <c r="G83" s="23" t="s">
        <v>98</v>
      </c>
      <c r="H83" s="23" t="s">
        <v>100</v>
      </c>
      <c r="I83" s="23" t="s">
        <v>39</v>
      </c>
      <c r="J83" s="32" t="s">
        <v>102</v>
      </c>
      <c r="K83" s="19">
        <v>135</v>
      </c>
      <c r="L83" s="32" t="s">
        <v>44</v>
      </c>
      <c r="M83" s="33">
        <f>130000000+2561153+84556316.77+7377661</f>
        <v>224495130.76999998</v>
      </c>
      <c r="N83" s="33">
        <v>6888175.7999999998</v>
      </c>
      <c r="O83" s="33">
        <v>6888175.7999999998</v>
      </c>
      <c r="P83" s="25">
        <f t="shared" si="20"/>
        <v>3.0682963039662014E-2</v>
      </c>
      <c r="Q83" s="16"/>
      <c r="R83" s="16"/>
    </row>
    <row r="84" spans="1:18" s="17" customFormat="1" ht="62.4" x14ac:dyDescent="0.25">
      <c r="A84" s="22" t="s">
        <v>107</v>
      </c>
      <c r="B84" s="26" t="s">
        <v>108</v>
      </c>
      <c r="C84" s="26" t="s">
        <v>0</v>
      </c>
      <c r="D84" s="26" t="s">
        <v>0</v>
      </c>
      <c r="E84" s="26" t="s">
        <v>0</v>
      </c>
      <c r="F84" s="26" t="s">
        <v>0</v>
      </c>
      <c r="G84" s="26" t="s">
        <v>0</v>
      </c>
      <c r="H84" s="27" t="s">
        <v>0</v>
      </c>
      <c r="I84" s="27" t="s">
        <v>0</v>
      </c>
      <c r="J84" s="27" t="s">
        <v>0</v>
      </c>
      <c r="K84" s="28" t="s">
        <v>0</v>
      </c>
      <c r="L84" s="27" t="s">
        <v>0</v>
      </c>
      <c r="M84" s="24">
        <f>M85+M99</f>
        <v>566862482.11000001</v>
      </c>
      <c r="N84" s="24">
        <f>N85+N99</f>
        <v>2012724.65</v>
      </c>
      <c r="O84" s="24">
        <f>O85+O99</f>
        <v>1817724.65</v>
      </c>
      <c r="P84" s="25">
        <f t="shared" si="20"/>
        <v>3.2066413060783043E-3</v>
      </c>
      <c r="Q84" s="16"/>
      <c r="R84" s="16"/>
    </row>
    <row r="85" spans="1:18" s="17" customFormat="1" ht="31.2" x14ac:dyDescent="0.25">
      <c r="A85" s="22" t="s">
        <v>109</v>
      </c>
      <c r="B85" s="26" t="s">
        <v>108</v>
      </c>
      <c r="C85" s="26" t="s">
        <v>12</v>
      </c>
      <c r="D85" s="26" t="s">
        <v>110</v>
      </c>
      <c r="E85" s="26" t="s">
        <v>0</v>
      </c>
      <c r="F85" s="26" t="s">
        <v>0</v>
      </c>
      <c r="G85" s="26" t="s">
        <v>0</v>
      </c>
      <c r="H85" s="27" t="s">
        <v>0</v>
      </c>
      <c r="I85" s="27" t="s">
        <v>0</v>
      </c>
      <c r="J85" s="27" t="s">
        <v>0</v>
      </c>
      <c r="K85" s="28" t="s">
        <v>0</v>
      </c>
      <c r="L85" s="27" t="s">
        <v>0</v>
      </c>
      <c r="M85" s="24">
        <f>M86</f>
        <v>543915368.10000002</v>
      </c>
      <c r="N85" s="24">
        <f t="shared" ref="N85:O87" si="28">N86</f>
        <v>2012724.65</v>
      </c>
      <c r="O85" s="24">
        <f t="shared" si="28"/>
        <v>1817724.65</v>
      </c>
      <c r="P85" s="25">
        <f t="shared" si="20"/>
        <v>3.341925521151679E-3</v>
      </c>
      <c r="Q85" s="16"/>
      <c r="R85" s="16"/>
    </row>
    <row r="86" spans="1:18" s="17" customFormat="1" ht="31.2" x14ac:dyDescent="0.25">
      <c r="A86" s="22" t="s">
        <v>30</v>
      </c>
      <c r="B86" s="26" t="s">
        <v>108</v>
      </c>
      <c r="C86" s="26" t="s">
        <v>12</v>
      </c>
      <c r="D86" s="26" t="s">
        <v>110</v>
      </c>
      <c r="E86" s="26" t="s">
        <v>31</v>
      </c>
      <c r="F86" s="26" t="s">
        <v>0</v>
      </c>
      <c r="G86" s="26" t="s">
        <v>0</v>
      </c>
      <c r="H86" s="27" t="s">
        <v>0</v>
      </c>
      <c r="I86" s="27" t="s">
        <v>0</v>
      </c>
      <c r="J86" s="27" t="s">
        <v>0</v>
      </c>
      <c r="K86" s="28" t="s">
        <v>0</v>
      </c>
      <c r="L86" s="27" t="s">
        <v>0</v>
      </c>
      <c r="M86" s="24">
        <f>M87</f>
        <v>543915368.10000002</v>
      </c>
      <c r="N86" s="24">
        <f t="shared" si="28"/>
        <v>2012724.65</v>
      </c>
      <c r="O86" s="24">
        <f t="shared" si="28"/>
        <v>1817724.65</v>
      </c>
      <c r="P86" s="25">
        <f t="shared" si="20"/>
        <v>3.341925521151679E-3</v>
      </c>
      <c r="Q86" s="16"/>
      <c r="R86" s="16"/>
    </row>
    <row r="87" spans="1:18" s="17" customFormat="1" ht="46.8" x14ac:dyDescent="0.25">
      <c r="A87" s="22" t="s">
        <v>161</v>
      </c>
      <c r="B87" s="26" t="s">
        <v>108</v>
      </c>
      <c r="C87" s="26" t="s">
        <v>12</v>
      </c>
      <c r="D87" s="26" t="s">
        <v>110</v>
      </c>
      <c r="E87" s="26" t="s">
        <v>31</v>
      </c>
      <c r="F87" s="26"/>
      <c r="G87" s="26"/>
      <c r="H87" s="27"/>
      <c r="I87" s="27"/>
      <c r="J87" s="27"/>
      <c r="K87" s="28"/>
      <c r="L87" s="27"/>
      <c r="M87" s="24">
        <f>M88</f>
        <v>543915368.10000002</v>
      </c>
      <c r="N87" s="24">
        <f t="shared" si="28"/>
        <v>2012724.65</v>
      </c>
      <c r="O87" s="24">
        <f t="shared" si="28"/>
        <v>1817724.65</v>
      </c>
      <c r="P87" s="25">
        <f t="shared" si="20"/>
        <v>3.341925521151679E-3</v>
      </c>
      <c r="Q87" s="16"/>
      <c r="R87" s="16"/>
    </row>
    <row r="88" spans="1:18" s="17" customFormat="1" ht="15.6" x14ac:dyDescent="0.25">
      <c r="A88" s="29" t="s">
        <v>53</v>
      </c>
      <c r="B88" s="26" t="s">
        <v>108</v>
      </c>
      <c r="C88" s="26" t="s">
        <v>12</v>
      </c>
      <c r="D88" s="26" t="s">
        <v>110</v>
      </c>
      <c r="E88" s="26" t="s">
        <v>31</v>
      </c>
      <c r="F88" s="26" t="s">
        <v>54</v>
      </c>
      <c r="G88" s="26" t="s">
        <v>0</v>
      </c>
      <c r="H88" s="26" t="s">
        <v>0</v>
      </c>
      <c r="I88" s="26" t="s">
        <v>0</v>
      </c>
      <c r="J88" s="26" t="s">
        <v>0</v>
      </c>
      <c r="K88" s="30" t="s">
        <v>0</v>
      </c>
      <c r="L88" s="26" t="s">
        <v>0</v>
      </c>
      <c r="M88" s="24">
        <f>M89</f>
        <v>543915368.10000002</v>
      </c>
      <c r="N88" s="24">
        <f t="shared" ref="N88:O88" si="29">N89</f>
        <v>2012724.65</v>
      </c>
      <c r="O88" s="24">
        <f t="shared" si="29"/>
        <v>1817724.65</v>
      </c>
      <c r="P88" s="25">
        <f t="shared" si="20"/>
        <v>3.341925521151679E-3</v>
      </c>
      <c r="Q88" s="16"/>
      <c r="R88" s="16"/>
    </row>
    <row r="89" spans="1:18" s="17" customFormat="1" ht="15.6" x14ac:dyDescent="0.25">
      <c r="A89" s="29" t="s">
        <v>111</v>
      </c>
      <c r="B89" s="26" t="s">
        <v>108</v>
      </c>
      <c r="C89" s="26" t="s">
        <v>12</v>
      </c>
      <c r="D89" s="26" t="s">
        <v>110</v>
      </c>
      <c r="E89" s="26" t="s">
        <v>31</v>
      </c>
      <c r="F89" s="26" t="s">
        <v>54</v>
      </c>
      <c r="G89" s="26" t="s">
        <v>62</v>
      </c>
      <c r="H89" s="26" t="s">
        <v>0</v>
      </c>
      <c r="I89" s="26" t="s">
        <v>0</v>
      </c>
      <c r="J89" s="26" t="s">
        <v>0</v>
      </c>
      <c r="K89" s="30" t="s">
        <v>0</v>
      </c>
      <c r="L89" s="26" t="s">
        <v>0</v>
      </c>
      <c r="M89" s="24">
        <f>M90+M96</f>
        <v>543915368.10000002</v>
      </c>
      <c r="N89" s="24">
        <f>N90+N96</f>
        <v>2012724.65</v>
      </c>
      <c r="O89" s="24">
        <f>O90+O96</f>
        <v>1817724.65</v>
      </c>
      <c r="P89" s="25">
        <f t="shared" si="20"/>
        <v>3.341925521151679E-3</v>
      </c>
      <c r="Q89" s="16"/>
      <c r="R89" s="16"/>
    </row>
    <row r="90" spans="1:18" s="17" customFormat="1" ht="46.8" x14ac:dyDescent="0.25">
      <c r="A90" s="22" t="s">
        <v>112</v>
      </c>
      <c r="B90" s="26" t="s">
        <v>108</v>
      </c>
      <c r="C90" s="26" t="s">
        <v>12</v>
      </c>
      <c r="D90" s="26" t="s">
        <v>110</v>
      </c>
      <c r="E90" s="26" t="s">
        <v>31</v>
      </c>
      <c r="F90" s="26" t="s">
        <v>54</v>
      </c>
      <c r="G90" s="26" t="s">
        <v>62</v>
      </c>
      <c r="H90" s="26" t="s">
        <v>113</v>
      </c>
      <c r="I90" s="27" t="s">
        <v>0</v>
      </c>
      <c r="J90" s="27" t="s">
        <v>0</v>
      </c>
      <c r="K90" s="28" t="s">
        <v>0</v>
      </c>
      <c r="L90" s="27" t="s">
        <v>0</v>
      </c>
      <c r="M90" s="24">
        <f>M91</f>
        <v>310285267.09000003</v>
      </c>
      <c r="N90" s="24">
        <f t="shared" ref="N90:O90" si="30">N91</f>
        <v>2012724.65</v>
      </c>
      <c r="O90" s="24">
        <f t="shared" si="30"/>
        <v>1817724.65</v>
      </c>
      <c r="P90" s="25">
        <f t="shared" si="20"/>
        <v>5.8582370572972074E-3</v>
      </c>
      <c r="Q90" s="16"/>
      <c r="R90" s="16"/>
    </row>
    <row r="91" spans="1:18" s="17" customFormat="1" ht="46.8" x14ac:dyDescent="0.25">
      <c r="A91" s="22" t="s">
        <v>38</v>
      </c>
      <c r="B91" s="26" t="s">
        <v>108</v>
      </c>
      <c r="C91" s="26" t="s">
        <v>12</v>
      </c>
      <c r="D91" s="26" t="s">
        <v>110</v>
      </c>
      <c r="E91" s="26" t="s">
        <v>31</v>
      </c>
      <c r="F91" s="26" t="s">
        <v>54</v>
      </c>
      <c r="G91" s="26" t="s">
        <v>62</v>
      </c>
      <c r="H91" s="26" t="s">
        <v>113</v>
      </c>
      <c r="I91" s="26" t="s">
        <v>39</v>
      </c>
      <c r="J91" s="26" t="s">
        <v>0</v>
      </c>
      <c r="K91" s="30" t="s">
        <v>0</v>
      </c>
      <c r="L91" s="26" t="s">
        <v>0</v>
      </c>
      <c r="M91" s="24">
        <f>M92+M93+M94+M95</f>
        <v>310285267.09000003</v>
      </c>
      <c r="N91" s="24">
        <f t="shared" ref="N91:O91" si="31">N92+N93+N94+N95</f>
        <v>2012724.65</v>
      </c>
      <c r="O91" s="24">
        <f t="shared" si="31"/>
        <v>1817724.65</v>
      </c>
      <c r="P91" s="25">
        <f t="shared" si="20"/>
        <v>5.8582370572972074E-3</v>
      </c>
      <c r="Q91" s="16"/>
      <c r="R91" s="16"/>
    </row>
    <row r="92" spans="1:18" s="17" customFormat="1" ht="46.8" x14ac:dyDescent="0.25">
      <c r="A92" s="31" t="s">
        <v>175</v>
      </c>
      <c r="B92" s="23" t="s">
        <v>108</v>
      </c>
      <c r="C92" s="23" t="s">
        <v>12</v>
      </c>
      <c r="D92" s="23" t="s">
        <v>110</v>
      </c>
      <c r="E92" s="23" t="s">
        <v>31</v>
      </c>
      <c r="F92" s="23" t="s">
        <v>54</v>
      </c>
      <c r="G92" s="23" t="s">
        <v>62</v>
      </c>
      <c r="H92" s="23" t="s">
        <v>113</v>
      </c>
      <c r="I92" s="23" t="s">
        <v>39</v>
      </c>
      <c r="J92" s="32" t="s">
        <v>114</v>
      </c>
      <c r="K92" s="19">
        <v>3.153</v>
      </c>
      <c r="L92" s="32" t="s">
        <v>44</v>
      </c>
      <c r="M92" s="33">
        <v>61890755.460000001</v>
      </c>
      <c r="N92" s="33">
        <v>1817724.65</v>
      </c>
      <c r="O92" s="33">
        <v>1817724.65</v>
      </c>
      <c r="P92" s="25">
        <f t="shared" si="20"/>
        <v>2.9369889517260706E-2</v>
      </c>
      <c r="Q92" s="16"/>
      <c r="R92" s="16"/>
    </row>
    <row r="93" spans="1:18" s="17" customFormat="1" ht="46.8" x14ac:dyDescent="0.25">
      <c r="A93" s="31" t="s">
        <v>321</v>
      </c>
      <c r="B93" s="23" t="s">
        <v>108</v>
      </c>
      <c r="C93" s="23" t="s">
        <v>12</v>
      </c>
      <c r="D93" s="23" t="s">
        <v>110</v>
      </c>
      <c r="E93" s="23" t="s">
        <v>31</v>
      </c>
      <c r="F93" s="23" t="s">
        <v>54</v>
      </c>
      <c r="G93" s="23" t="s">
        <v>62</v>
      </c>
      <c r="H93" s="23" t="s">
        <v>113</v>
      </c>
      <c r="I93" s="23" t="s">
        <v>39</v>
      </c>
      <c r="J93" s="32" t="s">
        <v>114</v>
      </c>
      <c r="K93" s="19">
        <v>3</v>
      </c>
      <c r="L93" s="32">
        <v>2025</v>
      </c>
      <c r="M93" s="33">
        <v>77628953.700000003</v>
      </c>
      <c r="N93" s="33">
        <v>0</v>
      </c>
      <c r="O93" s="33">
        <v>0</v>
      </c>
      <c r="P93" s="25">
        <f t="shared" si="20"/>
        <v>0</v>
      </c>
      <c r="Q93" s="16"/>
      <c r="R93" s="16"/>
    </row>
    <row r="94" spans="1:18" s="17" customFormat="1" ht="46.8" x14ac:dyDescent="0.25">
      <c r="A94" s="31" t="s">
        <v>294</v>
      </c>
      <c r="B94" s="23" t="s">
        <v>108</v>
      </c>
      <c r="C94" s="23" t="s">
        <v>12</v>
      </c>
      <c r="D94" s="23" t="s">
        <v>110</v>
      </c>
      <c r="E94" s="23" t="s">
        <v>31</v>
      </c>
      <c r="F94" s="23" t="s">
        <v>54</v>
      </c>
      <c r="G94" s="23" t="s">
        <v>62</v>
      </c>
      <c r="H94" s="23" t="s">
        <v>113</v>
      </c>
      <c r="I94" s="23" t="s">
        <v>39</v>
      </c>
      <c r="J94" s="32" t="s">
        <v>114</v>
      </c>
      <c r="K94" s="19" t="s">
        <v>295</v>
      </c>
      <c r="L94" s="32">
        <v>2025</v>
      </c>
      <c r="M94" s="33">
        <v>122136388.93000001</v>
      </c>
      <c r="N94" s="33">
        <v>195000</v>
      </c>
      <c r="O94" s="33">
        <v>0</v>
      </c>
      <c r="P94" s="25">
        <f t="shared" si="20"/>
        <v>0</v>
      </c>
      <c r="Q94" s="16"/>
      <c r="R94" s="16"/>
    </row>
    <row r="95" spans="1:18" s="17" customFormat="1" ht="46.8" x14ac:dyDescent="0.25">
      <c r="A95" s="31" t="s">
        <v>343</v>
      </c>
      <c r="B95" s="23" t="s">
        <v>108</v>
      </c>
      <c r="C95" s="23" t="s">
        <v>12</v>
      </c>
      <c r="D95" s="23" t="s">
        <v>110</v>
      </c>
      <c r="E95" s="23" t="s">
        <v>31</v>
      </c>
      <c r="F95" s="23" t="s">
        <v>54</v>
      </c>
      <c r="G95" s="23" t="s">
        <v>62</v>
      </c>
      <c r="H95" s="23" t="s">
        <v>113</v>
      </c>
      <c r="I95" s="23" t="s">
        <v>39</v>
      </c>
      <c r="J95" s="32" t="s">
        <v>114</v>
      </c>
      <c r="K95" s="19">
        <v>0.84099999999999997</v>
      </c>
      <c r="L95" s="32" t="s">
        <v>44</v>
      </c>
      <c r="M95" s="33">
        <f>48629169.08-0.08</f>
        <v>48629169</v>
      </c>
      <c r="N95" s="33">
        <v>0</v>
      </c>
      <c r="O95" s="33">
        <v>0</v>
      </c>
      <c r="P95" s="25">
        <f t="shared" si="20"/>
        <v>0</v>
      </c>
      <c r="Q95" s="16"/>
      <c r="R95" s="16"/>
    </row>
    <row r="96" spans="1:18" s="17" customFormat="1" ht="46.8" x14ac:dyDescent="0.25">
      <c r="A96" s="22" t="s">
        <v>115</v>
      </c>
      <c r="B96" s="26" t="s">
        <v>108</v>
      </c>
      <c r="C96" s="26" t="s">
        <v>12</v>
      </c>
      <c r="D96" s="26" t="s">
        <v>110</v>
      </c>
      <c r="E96" s="26" t="s">
        <v>31</v>
      </c>
      <c r="F96" s="26" t="s">
        <v>54</v>
      </c>
      <c r="G96" s="26" t="s">
        <v>62</v>
      </c>
      <c r="H96" s="26" t="s">
        <v>116</v>
      </c>
      <c r="I96" s="27" t="s">
        <v>0</v>
      </c>
      <c r="J96" s="27" t="s">
        <v>0</v>
      </c>
      <c r="K96" s="28" t="s">
        <v>0</v>
      </c>
      <c r="L96" s="27" t="s">
        <v>0</v>
      </c>
      <c r="M96" s="24">
        <f>M97</f>
        <v>233630101.00999999</v>
      </c>
      <c r="N96" s="24">
        <f t="shared" ref="N96:O97" si="32">N97</f>
        <v>0</v>
      </c>
      <c r="O96" s="24">
        <f t="shared" si="32"/>
        <v>0</v>
      </c>
      <c r="P96" s="25">
        <f t="shared" si="20"/>
        <v>0</v>
      </c>
      <c r="Q96" s="16"/>
      <c r="R96" s="16"/>
    </row>
    <row r="97" spans="1:18" s="17" customFormat="1" ht="46.8" x14ac:dyDescent="0.25">
      <c r="A97" s="22" t="s">
        <v>38</v>
      </c>
      <c r="B97" s="26" t="s">
        <v>108</v>
      </c>
      <c r="C97" s="26" t="s">
        <v>12</v>
      </c>
      <c r="D97" s="26" t="s">
        <v>110</v>
      </c>
      <c r="E97" s="26" t="s">
        <v>31</v>
      </c>
      <c r="F97" s="26" t="s">
        <v>54</v>
      </c>
      <c r="G97" s="26" t="s">
        <v>62</v>
      </c>
      <c r="H97" s="26" t="s">
        <v>116</v>
      </c>
      <c r="I97" s="26" t="s">
        <v>39</v>
      </c>
      <c r="J97" s="26" t="s">
        <v>0</v>
      </c>
      <c r="K97" s="30" t="s">
        <v>0</v>
      </c>
      <c r="L97" s="26" t="s">
        <v>0</v>
      </c>
      <c r="M97" s="24">
        <f>M98</f>
        <v>233630101.00999999</v>
      </c>
      <c r="N97" s="24">
        <f t="shared" si="32"/>
        <v>0</v>
      </c>
      <c r="O97" s="24">
        <f t="shared" si="32"/>
        <v>0</v>
      </c>
      <c r="P97" s="25">
        <f t="shared" si="20"/>
        <v>0</v>
      </c>
      <c r="Q97" s="16"/>
      <c r="R97" s="16"/>
    </row>
    <row r="98" spans="1:18" s="17" customFormat="1" ht="46.8" x14ac:dyDescent="0.25">
      <c r="A98" s="31" t="s">
        <v>117</v>
      </c>
      <c r="B98" s="23" t="s">
        <v>108</v>
      </c>
      <c r="C98" s="23" t="s">
        <v>12</v>
      </c>
      <c r="D98" s="23" t="s">
        <v>110</v>
      </c>
      <c r="E98" s="23" t="s">
        <v>31</v>
      </c>
      <c r="F98" s="23" t="s">
        <v>54</v>
      </c>
      <c r="G98" s="23" t="s">
        <v>62</v>
      </c>
      <c r="H98" s="23" t="s">
        <v>116</v>
      </c>
      <c r="I98" s="23" t="s">
        <v>39</v>
      </c>
      <c r="J98" s="32" t="s">
        <v>114</v>
      </c>
      <c r="K98" s="19">
        <v>0.99690000000000001</v>
      </c>
      <c r="L98" s="32" t="s">
        <v>42</v>
      </c>
      <c r="M98" s="33">
        <v>233630101.00999999</v>
      </c>
      <c r="N98" s="33">
        <v>0</v>
      </c>
      <c r="O98" s="33">
        <v>0</v>
      </c>
      <c r="P98" s="25">
        <f t="shared" si="20"/>
        <v>0</v>
      </c>
      <c r="Q98" s="16"/>
      <c r="R98" s="16"/>
    </row>
    <row r="99" spans="1:18" s="17" customFormat="1" ht="31.2" x14ac:dyDescent="0.25">
      <c r="A99" s="22" t="s">
        <v>118</v>
      </c>
      <c r="B99" s="26" t="s">
        <v>108</v>
      </c>
      <c r="C99" s="26" t="s">
        <v>13</v>
      </c>
      <c r="D99" s="26" t="s">
        <v>33</v>
      </c>
      <c r="E99" s="26" t="s">
        <v>0</v>
      </c>
      <c r="F99" s="26" t="s">
        <v>0</v>
      </c>
      <c r="G99" s="26" t="s">
        <v>0</v>
      </c>
      <c r="H99" s="27" t="s">
        <v>0</v>
      </c>
      <c r="I99" s="27" t="s">
        <v>0</v>
      </c>
      <c r="J99" s="27" t="s">
        <v>0</v>
      </c>
      <c r="K99" s="28" t="s">
        <v>0</v>
      </c>
      <c r="L99" s="27" t="s">
        <v>0</v>
      </c>
      <c r="M99" s="24">
        <f>M100</f>
        <v>22947114.009999998</v>
      </c>
      <c r="N99" s="24">
        <f t="shared" ref="N99:O103" si="33">N100</f>
        <v>0</v>
      </c>
      <c r="O99" s="24">
        <f t="shared" si="33"/>
        <v>0</v>
      </c>
      <c r="P99" s="25">
        <f t="shared" si="20"/>
        <v>0</v>
      </c>
      <c r="Q99" s="16"/>
      <c r="R99" s="16"/>
    </row>
    <row r="100" spans="1:18" s="17" customFormat="1" ht="31.2" x14ac:dyDescent="0.25">
      <c r="A100" s="22" t="s">
        <v>30</v>
      </c>
      <c r="B100" s="26" t="s">
        <v>108</v>
      </c>
      <c r="C100" s="26" t="s">
        <v>13</v>
      </c>
      <c r="D100" s="26" t="s">
        <v>33</v>
      </c>
      <c r="E100" s="26" t="s">
        <v>31</v>
      </c>
      <c r="F100" s="26" t="s">
        <v>0</v>
      </c>
      <c r="G100" s="26" t="s">
        <v>0</v>
      </c>
      <c r="H100" s="27" t="s">
        <v>0</v>
      </c>
      <c r="I100" s="27" t="s">
        <v>0</v>
      </c>
      <c r="J100" s="27" t="s">
        <v>0</v>
      </c>
      <c r="K100" s="28" t="s">
        <v>0</v>
      </c>
      <c r="L100" s="27" t="s">
        <v>0</v>
      </c>
      <c r="M100" s="24">
        <f>M101</f>
        <v>22947114.009999998</v>
      </c>
      <c r="N100" s="24">
        <f t="shared" si="33"/>
        <v>0</v>
      </c>
      <c r="O100" s="24">
        <f t="shared" si="33"/>
        <v>0</v>
      </c>
      <c r="P100" s="25">
        <f t="shared" si="20"/>
        <v>0</v>
      </c>
      <c r="Q100" s="16"/>
      <c r="R100" s="16"/>
    </row>
    <row r="101" spans="1:18" s="17" customFormat="1" ht="15.6" x14ac:dyDescent="0.25">
      <c r="A101" s="29" t="s">
        <v>119</v>
      </c>
      <c r="B101" s="26" t="s">
        <v>108</v>
      </c>
      <c r="C101" s="26" t="s">
        <v>13</v>
      </c>
      <c r="D101" s="26" t="s">
        <v>33</v>
      </c>
      <c r="E101" s="26" t="s">
        <v>31</v>
      </c>
      <c r="F101" s="26" t="s">
        <v>35</v>
      </c>
      <c r="G101" s="26" t="s">
        <v>0</v>
      </c>
      <c r="H101" s="26" t="s">
        <v>0</v>
      </c>
      <c r="I101" s="26" t="s">
        <v>0</v>
      </c>
      <c r="J101" s="26" t="s">
        <v>0</v>
      </c>
      <c r="K101" s="30" t="s">
        <v>0</v>
      </c>
      <c r="L101" s="26" t="s">
        <v>0</v>
      </c>
      <c r="M101" s="24">
        <f>M102</f>
        <v>22947114.009999998</v>
      </c>
      <c r="N101" s="24">
        <f t="shared" si="33"/>
        <v>0</v>
      </c>
      <c r="O101" s="24">
        <f t="shared" si="33"/>
        <v>0</v>
      </c>
      <c r="P101" s="25">
        <f t="shared" si="20"/>
        <v>0</v>
      </c>
      <c r="Q101" s="16"/>
      <c r="R101" s="16"/>
    </row>
    <row r="102" spans="1:18" s="17" customFormat="1" ht="15.6" x14ac:dyDescent="0.25">
      <c r="A102" s="29" t="s">
        <v>120</v>
      </c>
      <c r="B102" s="26" t="s">
        <v>108</v>
      </c>
      <c r="C102" s="26" t="s">
        <v>13</v>
      </c>
      <c r="D102" s="26" t="s">
        <v>33</v>
      </c>
      <c r="E102" s="26" t="s">
        <v>31</v>
      </c>
      <c r="F102" s="26" t="s">
        <v>35</v>
      </c>
      <c r="G102" s="26" t="s">
        <v>28</v>
      </c>
      <c r="H102" s="26" t="s">
        <v>0</v>
      </c>
      <c r="I102" s="26" t="s">
        <v>0</v>
      </c>
      <c r="J102" s="26" t="s">
        <v>0</v>
      </c>
      <c r="K102" s="30" t="s">
        <v>0</v>
      </c>
      <c r="L102" s="26" t="s">
        <v>0</v>
      </c>
      <c r="M102" s="24">
        <f>M103</f>
        <v>22947114.009999998</v>
      </c>
      <c r="N102" s="24">
        <f t="shared" si="33"/>
        <v>0</v>
      </c>
      <c r="O102" s="24">
        <f t="shared" si="33"/>
        <v>0</v>
      </c>
      <c r="P102" s="25">
        <f t="shared" si="20"/>
        <v>0</v>
      </c>
      <c r="Q102" s="16"/>
      <c r="R102" s="16"/>
    </row>
    <row r="103" spans="1:18" s="17" customFormat="1" ht="62.4" x14ac:dyDescent="0.25">
      <c r="A103" s="22" t="s">
        <v>121</v>
      </c>
      <c r="B103" s="26" t="s">
        <v>108</v>
      </c>
      <c r="C103" s="26" t="s">
        <v>13</v>
      </c>
      <c r="D103" s="26" t="s">
        <v>33</v>
      </c>
      <c r="E103" s="26" t="s">
        <v>31</v>
      </c>
      <c r="F103" s="26" t="s">
        <v>35</v>
      </c>
      <c r="G103" s="26" t="s">
        <v>28</v>
      </c>
      <c r="H103" s="26" t="s">
        <v>122</v>
      </c>
      <c r="I103" s="27" t="s">
        <v>0</v>
      </c>
      <c r="J103" s="27" t="s">
        <v>0</v>
      </c>
      <c r="K103" s="28" t="s">
        <v>0</v>
      </c>
      <c r="L103" s="27" t="s">
        <v>0</v>
      </c>
      <c r="M103" s="24">
        <f>M104</f>
        <v>22947114.009999998</v>
      </c>
      <c r="N103" s="24">
        <f t="shared" si="33"/>
        <v>0</v>
      </c>
      <c r="O103" s="24">
        <f t="shared" si="33"/>
        <v>0</v>
      </c>
      <c r="P103" s="25">
        <f t="shared" si="20"/>
        <v>0</v>
      </c>
      <c r="Q103" s="16"/>
      <c r="R103" s="16"/>
    </row>
    <row r="104" spans="1:18" s="17" customFormat="1" ht="46.8" x14ac:dyDescent="0.25">
      <c r="A104" s="22" t="s">
        <v>38</v>
      </c>
      <c r="B104" s="26" t="s">
        <v>108</v>
      </c>
      <c r="C104" s="26" t="s">
        <v>13</v>
      </c>
      <c r="D104" s="26" t="s">
        <v>33</v>
      </c>
      <c r="E104" s="26" t="s">
        <v>31</v>
      </c>
      <c r="F104" s="26" t="s">
        <v>35</v>
      </c>
      <c r="G104" s="26" t="s">
        <v>28</v>
      </c>
      <c r="H104" s="26" t="s">
        <v>122</v>
      </c>
      <c r="I104" s="26" t="s">
        <v>39</v>
      </c>
      <c r="J104" s="26" t="s">
        <v>0</v>
      </c>
      <c r="K104" s="30" t="s">
        <v>0</v>
      </c>
      <c r="L104" s="26" t="s">
        <v>0</v>
      </c>
      <c r="M104" s="24">
        <f>M105+M106+M107+M108+M109+M110+M111+M112+M113+M114</f>
        <v>22947114.009999998</v>
      </c>
      <c r="N104" s="24">
        <f t="shared" ref="N104:O104" si="34">N105+N106+N107+N108+N109+N110+N111+N112+N113+N114</f>
        <v>0</v>
      </c>
      <c r="O104" s="24">
        <f t="shared" si="34"/>
        <v>0</v>
      </c>
      <c r="P104" s="25">
        <f t="shared" si="20"/>
        <v>0</v>
      </c>
      <c r="Q104" s="16"/>
      <c r="R104" s="16"/>
    </row>
    <row r="105" spans="1:18" s="17" customFormat="1" ht="46.8" x14ac:dyDescent="0.25">
      <c r="A105" s="31" t="s">
        <v>162</v>
      </c>
      <c r="B105" s="23" t="s">
        <v>108</v>
      </c>
      <c r="C105" s="23" t="s">
        <v>13</v>
      </c>
      <c r="D105" s="23" t="s">
        <v>33</v>
      </c>
      <c r="E105" s="23" t="s">
        <v>31</v>
      </c>
      <c r="F105" s="23" t="s">
        <v>35</v>
      </c>
      <c r="G105" s="23" t="s">
        <v>28</v>
      </c>
      <c r="H105" s="23" t="s">
        <v>122</v>
      </c>
      <c r="I105" s="23" t="s">
        <v>39</v>
      </c>
      <c r="J105" s="32" t="s">
        <v>123</v>
      </c>
      <c r="K105" s="19" t="s">
        <v>171</v>
      </c>
      <c r="L105" s="32">
        <v>2027</v>
      </c>
      <c r="M105" s="33">
        <v>500000</v>
      </c>
      <c r="N105" s="33">
        <v>0</v>
      </c>
      <c r="O105" s="33">
        <v>0</v>
      </c>
      <c r="P105" s="25">
        <f t="shared" si="20"/>
        <v>0</v>
      </c>
      <c r="Q105" s="16"/>
      <c r="R105" s="16"/>
    </row>
    <row r="106" spans="1:18" s="17" customFormat="1" ht="46.8" x14ac:dyDescent="0.25">
      <c r="A106" s="31" t="s">
        <v>163</v>
      </c>
      <c r="B106" s="23" t="s">
        <v>108</v>
      </c>
      <c r="C106" s="23" t="s">
        <v>13</v>
      </c>
      <c r="D106" s="23" t="s">
        <v>33</v>
      </c>
      <c r="E106" s="23" t="s">
        <v>31</v>
      </c>
      <c r="F106" s="23" t="s">
        <v>35</v>
      </c>
      <c r="G106" s="23" t="s">
        <v>28</v>
      </c>
      <c r="H106" s="23" t="s">
        <v>122</v>
      </c>
      <c r="I106" s="23" t="s">
        <v>39</v>
      </c>
      <c r="J106" s="32" t="s">
        <v>123</v>
      </c>
      <c r="K106" s="19" t="s">
        <v>171</v>
      </c>
      <c r="L106" s="32">
        <v>2027</v>
      </c>
      <c r="M106" s="33">
        <v>500000</v>
      </c>
      <c r="N106" s="33">
        <v>0</v>
      </c>
      <c r="O106" s="33">
        <v>0</v>
      </c>
      <c r="P106" s="25">
        <f t="shared" si="20"/>
        <v>0</v>
      </c>
      <c r="Q106" s="16"/>
      <c r="R106" s="16"/>
    </row>
    <row r="107" spans="1:18" s="17" customFormat="1" ht="62.4" x14ac:dyDescent="0.25">
      <c r="A107" s="31" t="s">
        <v>124</v>
      </c>
      <c r="B107" s="23" t="s">
        <v>108</v>
      </c>
      <c r="C107" s="23" t="s">
        <v>13</v>
      </c>
      <c r="D107" s="23" t="s">
        <v>33</v>
      </c>
      <c r="E107" s="23" t="s">
        <v>31</v>
      </c>
      <c r="F107" s="23" t="s">
        <v>35</v>
      </c>
      <c r="G107" s="23" t="s">
        <v>28</v>
      </c>
      <c r="H107" s="23" t="s">
        <v>122</v>
      </c>
      <c r="I107" s="23" t="s">
        <v>39</v>
      </c>
      <c r="J107" s="32" t="s">
        <v>123</v>
      </c>
      <c r="K107" s="19" t="s">
        <v>171</v>
      </c>
      <c r="L107" s="32" t="s">
        <v>44</v>
      </c>
      <c r="M107" s="33">
        <v>2302000</v>
      </c>
      <c r="N107" s="33">
        <v>0</v>
      </c>
      <c r="O107" s="33">
        <v>0</v>
      </c>
      <c r="P107" s="25">
        <f t="shared" si="20"/>
        <v>0</v>
      </c>
      <c r="Q107" s="16"/>
      <c r="R107" s="16"/>
    </row>
    <row r="108" spans="1:18" s="17" customFormat="1" ht="62.4" x14ac:dyDescent="0.25">
      <c r="A108" s="31" t="s">
        <v>125</v>
      </c>
      <c r="B108" s="23" t="s">
        <v>108</v>
      </c>
      <c r="C108" s="23" t="s">
        <v>13</v>
      </c>
      <c r="D108" s="23" t="s">
        <v>33</v>
      </c>
      <c r="E108" s="23" t="s">
        <v>31</v>
      </c>
      <c r="F108" s="23" t="s">
        <v>35</v>
      </c>
      <c r="G108" s="23" t="s">
        <v>28</v>
      </c>
      <c r="H108" s="23" t="s">
        <v>122</v>
      </c>
      <c r="I108" s="23" t="s">
        <v>39</v>
      </c>
      <c r="J108" s="32" t="s">
        <v>123</v>
      </c>
      <c r="K108" s="19" t="s">
        <v>171</v>
      </c>
      <c r="L108" s="32" t="s">
        <v>44</v>
      </c>
      <c r="M108" s="33">
        <v>2053300</v>
      </c>
      <c r="N108" s="33">
        <v>0</v>
      </c>
      <c r="O108" s="33">
        <v>0</v>
      </c>
      <c r="P108" s="25">
        <f t="shared" si="20"/>
        <v>0</v>
      </c>
      <c r="Q108" s="16"/>
      <c r="R108" s="16"/>
    </row>
    <row r="109" spans="1:18" s="17" customFormat="1" ht="62.4" x14ac:dyDescent="0.25">
      <c r="A109" s="31" t="s">
        <v>126</v>
      </c>
      <c r="B109" s="23" t="s">
        <v>108</v>
      </c>
      <c r="C109" s="23" t="s">
        <v>13</v>
      </c>
      <c r="D109" s="23" t="s">
        <v>33</v>
      </c>
      <c r="E109" s="23" t="s">
        <v>31</v>
      </c>
      <c r="F109" s="23" t="s">
        <v>35</v>
      </c>
      <c r="G109" s="23" t="s">
        <v>28</v>
      </c>
      <c r="H109" s="23" t="s">
        <v>122</v>
      </c>
      <c r="I109" s="23" t="s">
        <v>39</v>
      </c>
      <c r="J109" s="32" t="s">
        <v>123</v>
      </c>
      <c r="K109" s="19" t="s">
        <v>171</v>
      </c>
      <c r="L109" s="32">
        <v>2027</v>
      </c>
      <c r="M109" s="33">
        <v>500000</v>
      </c>
      <c r="N109" s="33">
        <v>0</v>
      </c>
      <c r="O109" s="33">
        <v>0</v>
      </c>
      <c r="P109" s="25">
        <f t="shared" si="20"/>
        <v>0</v>
      </c>
      <c r="Q109" s="16"/>
      <c r="R109" s="16"/>
    </row>
    <row r="110" spans="1:18" s="17" customFormat="1" ht="62.4" x14ac:dyDescent="0.25">
      <c r="A110" s="31" t="s">
        <v>127</v>
      </c>
      <c r="B110" s="23" t="s">
        <v>108</v>
      </c>
      <c r="C110" s="23" t="s">
        <v>13</v>
      </c>
      <c r="D110" s="23" t="s">
        <v>33</v>
      </c>
      <c r="E110" s="23" t="s">
        <v>31</v>
      </c>
      <c r="F110" s="23" t="s">
        <v>35</v>
      </c>
      <c r="G110" s="23" t="s">
        <v>28</v>
      </c>
      <c r="H110" s="23" t="s">
        <v>122</v>
      </c>
      <c r="I110" s="23" t="s">
        <v>39</v>
      </c>
      <c r="J110" s="32" t="s">
        <v>123</v>
      </c>
      <c r="K110" s="19" t="s">
        <v>171</v>
      </c>
      <c r="L110" s="32">
        <v>2027</v>
      </c>
      <c r="M110" s="33">
        <v>500000</v>
      </c>
      <c r="N110" s="33">
        <v>0</v>
      </c>
      <c r="O110" s="33">
        <v>0</v>
      </c>
      <c r="P110" s="25">
        <f t="shared" si="20"/>
        <v>0</v>
      </c>
      <c r="Q110" s="16"/>
      <c r="R110" s="16"/>
    </row>
    <row r="111" spans="1:18" s="17" customFormat="1" ht="31.2" x14ac:dyDescent="0.25">
      <c r="A111" s="31" t="s">
        <v>128</v>
      </c>
      <c r="B111" s="23" t="s">
        <v>108</v>
      </c>
      <c r="C111" s="23" t="s">
        <v>13</v>
      </c>
      <c r="D111" s="23" t="s">
        <v>33</v>
      </c>
      <c r="E111" s="23" t="s">
        <v>31</v>
      </c>
      <c r="F111" s="23" t="s">
        <v>35</v>
      </c>
      <c r="G111" s="23" t="s">
        <v>28</v>
      </c>
      <c r="H111" s="23" t="s">
        <v>122</v>
      </c>
      <c r="I111" s="23" t="s">
        <v>39</v>
      </c>
      <c r="J111" s="32" t="s">
        <v>123</v>
      </c>
      <c r="K111" s="19" t="s">
        <v>171</v>
      </c>
      <c r="L111" s="32">
        <v>2024</v>
      </c>
      <c r="M111" s="33">
        <v>2302000</v>
      </c>
      <c r="N111" s="33">
        <v>0</v>
      </c>
      <c r="O111" s="33">
        <v>0</v>
      </c>
      <c r="P111" s="25">
        <f t="shared" si="20"/>
        <v>0</v>
      </c>
      <c r="Q111" s="16"/>
      <c r="R111" s="16"/>
    </row>
    <row r="112" spans="1:18" s="17" customFormat="1" ht="31.2" x14ac:dyDescent="0.25">
      <c r="A112" s="31" t="s">
        <v>129</v>
      </c>
      <c r="B112" s="23" t="s">
        <v>108</v>
      </c>
      <c r="C112" s="23" t="s">
        <v>13</v>
      </c>
      <c r="D112" s="23" t="s">
        <v>33</v>
      </c>
      <c r="E112" s="23" t="s">
        <v>31</v>
      </c>
      <c r="F112" s="23" t="s">
        <v>35</v>
      </c>
      <c r="G112" s="23" t="s">
        <v>28</v>
      </c>
      <c r="H112" s="23" t="s">
        <v>122</v>
      </c>
      <c r="I112" s="23" t="s">
        <v>39</v>
      </c>
      <c r="J112" s="32" t="s">
        <v>123</v>
      </c>
      <c r="K112" s="19" t="s">
        <v>171</v>
      </c>
      <c r="L112" s="32">
        <v>2024</v>
      </c>
      <c r="M112" s="33">
        <v>2310000</v>
      </c>
      <c r="N112" s="33">
        <v>0</v>
      </c>
      <c r="O112" s="33">
        <v>0</v>
      </c>
      <c r="P112" s="25">
        <f t="shared" si="20"/>
        <v>0</v>
      </c>
      <c r="Q112" s="16"/>
      <c r="R112" s="16"/>
    </row>
    <row r="113" spans="1:18" s="17" customFormat="1" ht="31.2" x14ac:dyDescent="0.25">
      <c r="A113" s="31" t="s">
        <v>341</v>
      </c>
      <c r="B113" s="23" t="s">
        <v>108</v>
      </c>
      <c r="C113" s="23" t="s">
        <v>13</v>
      </c>
      <c r="D113" s="23" t="s">
        <v>33</v>
      </c>
      <c r="E113" s="23" t="s">
        <v>31</v>
      </c>
      <c r="F113" s="23" t="s">
        <v>35</v>
      </c>
      <c r="G113" s="23" t="s">
        <v>28</v>
      </c>
      <c r="H113" s="23" t="s">
        <v>122</v>
      </c>
      <c r="I113" s="23" t="s">
        <v>39</v>
      </c>
      <c r="J113" s="32" t="s">
        <v>123</v>
      </c>
      <c r="K113" s="19">
        <v>24</v>
      </c>
      <c r="L113" s="32">
        <v>2024</v>
      </c>
      <c r="M113" s="33">
        <f>4332844.01+45000</f>
        <v>4377844.01</v>
      </c>
      <c r="N113" s="33">
        <v>0</v>
      </c>
      <c r="O113" s="33">
        <v>0</v>
      </c>
      <c r="P113" s="25">
        <f t="shared" si="20"/>
        <v>0</v>
      </c>
      <c r="Q113" s="16"/>
      <c r="R113" s="16"/>
    </row>
    <row r="114" spans="1:18" s="17" customFormat="1" ht="31.2" x14ac:dyDescent="0.25">
      <c r="A114" s="31" t="s">
        <v>364</v>
      </c>
      <c r="B114" s="23" t="s">
        <v>108</v>
      </c>
      <c r="C114" s="23" t="s">
        <v>13</v>
      </c>
      <c r="D114" s="23" t="s">
        <v>33</v>
      </c>
      <c r="E114" s="23" t="s">
        <v>31</v>
      </c>
      <c r="F114" s="23" t="s">
        <v>35</v>
      </c>
      <c r="G114" s="23" t="s">
        <v>28</v>
      </c>
      <c r="H114" s="23" t="s">
        <v>122</v>
      </c>
      <c r="I114" s="23" t="s">
        <v>39</v>
      </c>
      <c r="J114" s="32" t="s">
        <v>123</v>
      </c>
      <c r="K114" s="19">
        <v>24</v>
      </c>
      <c r="L114" s="32">
        <v>2024</v>
      </c>
      <c r="M114" s="33">
        <v>7601970</v>
      </c>
      <c r="N114" s="33">
        <v>0</v>
      </c>
      <c r="O114" s="33">
        <v>0</v>
      </c>
      <c r="P114" s="25">
        <f t="shared" si="20"/>
        <v>0</v>
      </c>
      <c r="Q114" s="16"/>
      <c r="R114" s="16"/>
    </row>
    <row r="115" spans="1:18" s="17" customFormat="1" ht="31.2" x14ac:dyDescent="0.25">
      <c r="A115" s="22" t="s">
        <v>130</v>
      </c>
      <c r="B115" s="26" t="s">
        <v>131</v>
      </c>
      <c r="C115" s="26" t="s">
        <v>0</v>
      </c>
      <c r="D115" s="26" t="s">
        <v>0</v>
      </c>
      <c r="E115" s="26" t="s">
        <v>0</v>
      </c>
      <c r="F115" s="26" t="s">
        <v>0</v>
      </c>
      <c r="G115" s="26" t="s">
        <v>0</v>
      </c>
      <c r="H115" s="27" t="s">
        <v>0</v>
      </c>
      <c r="I115" s="27" t="s">
        <v>0</v>
      </c>
      <c r="J115" s="27" t="s">
        <v>0</v>
      </c>
      <c r="K115" s="28" t="s">
        <v>0</v>
      </c>
      <c r="L115" s="27" t="s">
        <v>0</v>
      </c>
      <c r="M115" s="24">
        <f>M116</f>
        <v>346378625.75999999</v>
      </c>
      <c r="N115" s="24">
        <f t="shared" ref="N115:O119" si="35">N116</f>
        <v>20034977.719999999</v>
      </c>
      <c r="O115" s="24">
        <f t="shared" si="35"/>
        <v>20051574.969999999</v>
      </c>
      <c r="P115" s="25">
        <f t="shared" si="20"/>
        <v>5.7889181025544578E-2</v>
      </c>
      <c r="Q115" s="16">
        <f>N115+'Приложение 3'!N25</f>
        <v>20034977.719999999</v>
      </c>
      <c r="R115" s="16">
        <f>O115+'Приложение 3'!O25</f>
        <v>20051574.969999999</v>
      </c>
    </row>
    <row r="116" spans="1:18" s="17" customFormat="1" ht="31.2" x14ac:dyDescent="0.25">
      <c r="A116" s="22" t="s">
        <v>132</v>
      </c>
      <c r="B116" s="26" t="s">
        <v>131</v>
      </c>
      <c r="C116" s="26" t="s">
        <v>12</v>
      </c>
      <c r="D116" s="26" t="s">
        <v>133</v>
      </c>
      <c r="E116" s="26" t="s">
        <v>0</v>
      </c>
      <c r="F116" s="26" t="s">
        <v>0</v>
      </c>
      <c r="G116" s="26" t="s">
        <v>0</v>
      </c>
      <c r="H116" s="27" t="s">
        <v>0</v>
      </c>
      <c r="I116" s="27" t="s">
        <v>0</v>
      </c>
      <c r="J116" s="27" t="s">
        <v>0</v>
      </c>
      <c r="K116" s="28" t="s">
        <v>0</v>
      </c>
      <c r="L116" s="27" t="s">
        <v>0</v>
      </c>
      <c r="M116" s="24">
        <f>M117</f>
        <v>346378625.75999999</v>
      </c>
      <c r="N116" s="24">
        <f t="shared" si="35"/>
        <v>20034977.719999999</v>
      </c>
      <c r="O116" s="24">
        <f t="shared" si="35"/>
        <v>20051574.969999999</v>
      </c>
      <c r="P116" s="25">
        <f t="shared" ref="P116:P138" si="36">O116/M116</f>
        <v>5.7889181025544578E-2</v>
      </c>
      <c r="Q116" s="16"/>
      <c r="R116" s="16"/>
    </row>
    <row r="117" spans="1:18" s="17" customFormat="1" ht="31.2" x14ac:dyDescent="0.25">
      <c r="A117" s="22" t="s">
        <v>30</v>
      </c>
      <c r="B117" s="26" t="s">
        <v>131</v>
      </c>
      <c r="C117" s="26" t="s">
        <v>12</v>
      </c>
      <c r="D117" s="26" t="s">
        <v>133</v>
      </c>
      <c r="E117" s="26" t="s">
        <v>31</v>
      </c>
      <c r="F117" s="26" t="s">
        <v>0</v>
      </c>
      <c r="G117" s="26" t="s">
        <v>0</v>
      </c>
      <c r="H117" s="27" t="s">
        <v>0</v>
      </c>
      <c r="I117" s="27" t="s">
        <v>0</v>
      </c>
      <c r="J117" s="27" t="s">
        <v>0</v>
      </c>
      <c r="K117" s="28" t="s">
        <v>0</v>
      </c>
      <c r="L117" s="27" t="s">
        <v>0</v>
      </c>
      <c r="M117" s="24">
        <f>M118</f>
        <v>346378625.75999999</v>
      </c>
      <c r="N117" s="24">
        <f t="shared" si="35"/>
        <v>20034977.719999999</v>
      </c>
      <c r="O117" s="24">
        <f t="shared" si="35"/>
        <v>20051574.969999999</v>
      </c>
      <c r="P117" s="25">
        <f t="shared" si="36"/>
        <v>5.7889181025544578E-2</v>
      </c>
      <c r="Q117" s="16"/>
      <c r="R117" s="16"/>
    </row>
    <row r="118" spans="1:18" s="17" customFormat="1" ht="62.4" x14ac:dyDescent="0.25">
      <c r="A118" s="22" t="s">
        <v>45</v>
      </c>
      <c r="B118" s="26" t="s">
        <v>131</v>
      </c>
      <c r="C118" s="26" t="s">
        <v>12</v>
      </c>
      <c r="D118" s="26" t="s">
        <v>133</v>
      </c>
      <c r="E118" s="26" t="s">
        <v>31</v>
      </c>
      <c r="F118" s="26" t="s">
        <v>0</v>
      </c>
      <c r="G118" s="26" t="s">
        <v>0</v>
      </c>
      <c r="H118" s="27" t="s">
        <v>0</v>
      </c>
      <c r="I118" s="27" t="s">
        <v>0</v>
      </c>
      <c r="J118" s="27" t="s">
        <v>0</v>
      </c>
      <c r="K118" s="28" t="s">
        <v>0</v>
      </c>
      <c r="L118" s="27" t="s">
        <v>0</v>
      </c>
      <c r="M118" s="24">
        <f>M119</f>
        <v>346378625.75999999</v>
      </c>
      <c r="N118" s="24">
        <f t="shared" si="35"/>
        <v>20034977.719999999</v>
      </c>
      <c r="O118" s="24">
        <f t="shared" si="35"/>
        <v>20051574.969999999</v>
      </c>
      <c r="P118" s="25">
        <f t="shared" si="36"/>
        <v>5.7889181025544578E-2</v>
      </c>
      <c r="Q118" s="16"/>
      <c r="R118" s="16"/>
    </row>
    <row r="119" spans="1:18" s="17" customFormat="1" ht="15.6" x14ac:dyDescent="0.25">
      <c r="A119" s="29" t="s">
        <v>134</v>
      </c>
      <c r="B119" s="26" t="s">
        <v>131</v>
      </c>
      <c r="C119" s="26" t="s">
        <v>12</v>
      </c>
      <c r="D119" s="26" t="s">
        <v>133</v>
      </c>
      <c r="E119" s="26" t="s">
        <v>31</v>
      </c>
      <c r="F119" s="26" t="s">
        <v>21</v>
      </c>
      <c r="G119" s="26" t="s">
        <v>0</v>
      </c>
      <c r="H119" s="26" t="s">
        <v>0</v>
      </c>
      <c r="I119" s="26" t="s">
        <v>0</v>
      </c>
      <c r="J119" s="26" t="s">
        <v>0</v>
      </c>
      <c r="K119" s="30" t="s">
        <v>0</v>
      </c>
      <c r="L119" s="26" t="s">
        <v>0</v>
      </c>
      <c r="M119" s="24">
        <f>M120</f>
        <v>346378625.75999999</v>
      </c>
      <c r="N119" s="24">
        <f t="shared" si="35"/>
        <v>20034977.719999999</v>
      </c>
      <c r="O119" s="24">
        <f t="shared" si="35"/>
        <v>20051574.969999999</v>
      </c>
      <c r="P119" s="25">
        <f t="shared" si="36"/>
        <v>5.7889181025544578E-2</v>
      </c>
      <c r="Q119" s="16"/>
      <c r="R119" s="16"/>
    </row>
    <row r="120" spans="1:18" s="17" customFormat="1" ht="15.6" x14ac:dyDescent="0.25">
      <c r="A120" s="29" t="s">
        <v>135</v>
      </c>
      <c r="B120" s="26" t="s">
        <v>131</v>
      </c>
      <c r="C120" s="26" t="s">
        <v>12</v>
      </c>
      <c r="D120" s="26" t="s">
        <v>133</v>
      </c>
      <c r="E120" s="26" t="s">
        <v>31</v>
      </c>
      <c r="F120" s="26" t="s">
        <v>21</v>
      </c>
      <c r="G120" s="26" t="s">
        <v>28</v>
      </c>
      <c r="H120" s="26" t="s">
        <v>0</v>
      </c>
      <c r="I120" s="26" t="s">
        <v>0</v>
      </c>
      <c r="J120" s="26" t="s">
        <v>0</v>
      </c>
      <c r="K120" s="30" t="s">
        <v>0</v>
      </c>
      <c r="L120" s="26" t="s">
        <v>0</v>
      </c>
      <c r="M120" s="24">
        <f>M121+M124</f>
        <v>346378625.75999999</v>
      </c>
      <c r="N120" s="24">
        <f t="shared" ref="N120:O120" si="37">N121+N124</f>
        <v>20034977.719999999</v>
      </c>
      <c r="O120" s="24">
        <f t="shared" si="37"/>
        <v>20051574.969999999</v>
      </c>
      <c r="P120" s="25">
        <f t="shared" si="36"/>
        <v>5.7889181025544578E-2</v>
      </c>
      <c r="Q120" s="16"/>
      <c r="R120" s="16"/>
    </row>
    <row r="121" spans="1:18" s="17" customFormat="1" ht="78" x14ac:dyDescent="0.25">
      <c r="A121" s="22" t="s">
        <v>136</v>
      </c>
      <c r="B121" s="26" t="s">
        <v>131</v>
      </c>
      <c r="C121" s="26" t="s">
        <v>12</v>
      </c>
      <c r="D121" s="26" t="s">
        <v>133</v>
      </c>
      <c r="E121" s="26" t="s">
        <v>31</v>
      </c>
      <c r="F121" s="26" t="s">
        <v>21</v>
      </c>
      <c r="G121" s="26" t="s">
        <v>28</v>
      </c>
      <c r="H121" s="26" t="s">
        <v>315</v>
      </c>
      <c r="I121" s="27" t="s">
        <v>0</v>
      </c>
      <c r="J121" s="27" t="s">
        <v>0</v>
      </c>
      <c r="K121" s="28" t="s">
        <v>0</v>
      </c>
      <c r="L121" s="27" t="s">
        <v>0</v>
      </c>
      <c r="M121" s="24">
        <f>M122</f>
        <v>273646835.75999999</v>
      </c>
      <c r="N121" s="24">
        <f t="shared" ref="N121:O122" si="38">N122</f>
        <v>20034977.719999999</v>
      </c>
      <c r="O121" s="24">
        <f t="shared" si="38"/>
        <v>20051574.969999999</v>
      </c>
      <c r="P121" s="25">
        <f t="shared" si="36"/>
        <v>7.3275376688755459E-2</v>
      </c>
      <c r="Q121" s="16"/>
      <c r="R121" s="16"/>
    </row>
    <row r="122" spans="1:18" s="17" customFormat="1" ht="46.8" x14ac:dyDescent="0.25">
      <c r="A122" s="22" t="s">
        <v>38</v>
      </c>
      <c r="B122" s="26" t="s">
        <v>131</v>
      </c>
      <c r="C122" s="26" t="s">
        <v>12</v>
      </c>
      <c r="D122" s="26" t="s">
        <v>133</v>
      </c>
      <c r="E122" s="26" t="s">
        <v>31</v>
      </c>
      <c r="F122" s="26" t="s">
        <v>21</v>
      </c>
      <c r="G122" s="26" t="s">
        <v>28</v>
      </c>
      <c r="H122" s="26" t="s">
        <v>315</v>
      </c>
      <c r="I122" s="26" t="s">
        <v>39</v>
      </c>
      <c r="J122" s="26" t="s">
        <v>0</v>
      </c>
      <c r="K122" s="30" t="s">
        <v>0</v>
      </c>
      <c r="L122" s="26" t="s">
        <v>0</v>
      </c>
      <c r="M122" s="24">
        <f>M123</f>
        <v>273646835.75999999</v>
      </c>
      <c r="N122" s="24">
        <f t="shared" si="38"/>
        <v>20034977.719999999</v>
      </c>
      <c r="O122" s="24">
        <f t="shared" si="38"/>
        <v>20051574.969999999</v>
      </c>
      <c r="P122" s="25">
        <f t="shared" si="36"/>
        <v>7.3275376688755459E-2</v>
      </c>
      <c r="Q122" s="16"/>
      <c r="R122" s="16"/>
    </row>
    <row r="123" spans="1:18" s="17" customFormat="1" ht="31.2" x14ac:dyDescent="0.25">
      <c r="A123" s="31" t="s">
        <v>137</v>
      </c>
      <c r="B123" s="23" t="s">
        <v>131</v>
      </c>
      <c r="C123" s="23" t="s">
        <v>12</v>
      </c>
      <c r="D123" s="23" t="s">
        <v>133</v>
      </c>
      <c r="E123" s="23" t="s">
        <v>31</v>
      </c>
      <c r="F123" s="23" t="s">
        <v>21</v>
      </c>
      <c r="G123" s="23" t="s">
        <v>28</v>
      </c>
      <c r="H123" s="23" t="s">
        <v>315</v>
      </c>
      <c r="I123" s="23" t="s">
        <v>39</v>
      </c>
      <c r="J123" s="32" t="s">
        <v>138</v>
      </c>
      <c r="K123" s="19" t="s">
        <v>172</v>
      </c>
      <c r="L123" s="32" t="s">
        <v>44</v>
      </c>
      <c r="M123" s="33">
        <v>273646835.75999999</v>
      </c>
      <c r="N123" s="33">
        <v>20034977.719999999</v>
      </c>
      <c r="O123" s="33">
        <v>20051574.969999999</v>
      </c>
      <c r="P123" s="25">
        <f t="shared" si="36"/>
        <v>7.3275376688755459E-2</v>
      </c>
      <c r="Q123" s="16"/>
      <c r="R123" s="16"/>
    </row>
    <row r="124" spans="1:18" s="17" customFormat="1" ht="78" x14ac:dyDescent="0.25">
      <c r="A124" s="22" t="s">
        <v>136</v>
      </c>
      <c r="B124" s="26" t="s">
        <v>131</v>
      </c>
      <c r="C124" s="26" t="s">
        <v>12</v>
      </c>
      <c r="D124" s="26" t="s">
        <v>133</v>
      </c>
      <c r="E124" s="26" t="s">
        <v>31</v>
      </c>
      <c r="F124" s="26" t="s">
        <v>21</v>
      </c>
      <c r="G124" s="26" t="s">
        <v>28</v>
      </c>
      <c r="H124" s="26" t="s">
        <v>139</v>
      </c>
      <c r="I124" s="27" t="s">
        <v>0</v>
      </c>
      <c r="J124" s="27" t="s">
        <v>0</v>
      </c>
      <c r="K124" s="28" t="s">
        <v>0</v>
      </c>
      <c r="L124" s="27" t="s">
        <v>0</v>
      </c>
      <c r="M124" s="24">
        <f>M125</f>
        <v>72731790</v>
      </c>
      <c r="N124" s="24">
        <f t="shared" ref="N124:O124" si="39">N125</f>
        <v>0</v>
      </c>
      <c r="O124" s="24">
        <f t="shared" si="39"/>
        <v>0</v>
      </c>
      <c r="P124" s="25">
        <f t="shared" si="36"/>
        <v>0</v>
      </c>
      <c r="Q124" s="16"/>
      <c r="R124" s="16"/>
    </row>
    <row r="125" spans="1:18" s="17" customFormat="1" ht="46.8" x14ac:dyDescent="0.25">
      <c r="A125" s="22" t="s">
        <v>38</v>
      </c>
      <c r="B125" s="26" t="s">
        <v>131</v>
      </c>
      <c r="C125" s="26" t="s">
        <v>12</v>
      </c>
      <c r="D125" s="26" t="s">
        <v>133</v>
      </c>
      <c r="E125" s="26" t="s">
        <v>31</v>
      </c>
      <c r="F125" s="26" t="s">
        <v>21</v>
      </c>
      <c r="G125" s="26" t="s">
        <v>28</v>
      </c>
      <c r="H125" s="26" t="s">
        <v>139</v>
      </c>
      <c r="I125" s="26" t="s">
        <v>39</v>
      </c>
      <c r="J125" s="26" t="s">
        <v>0</v>
      </c>
      <c r="K125" s="30" t="s">
        <v>0</v>
      </c>
      <c r="L125" s="26" t="s">
        <v>0</v>
      </c>
      <c r="M125" s="24">
        <f>M126+M127</f>
        <v>72731790</v>
      </c>
      <c r="N125" s="24">
        <f t="shared" ref="N125:O125" si="40">N126+N127</f>
        <v>0</v>
      </c>
      <c r="O125" s="24">
        <f t="shared" si="40"/>
        <v>0</v>
      </c>
      <c r="P125" s="25">
        <f t="shared" si="36"/>
        <v>0</v>
      </c>
      <c r="Q125" s="16"/>
      <c r="R125" s="16"/>
    </row>
    <row r="126" spans="1:18" s="17" customFormat="1" ht="15.6" x14ac:dyDescent="0.25">
      <c r="A126" s="31" t="s">
        <v>140</v>
      </c>
      <c r="B126" s="23" t="s">
        <v>131</v>
      </c>
      <c r="C126" s="23" t="s">
        <v>12</v>
      </c>
      <c r="D126" s="23" t="s">
        <v>133</v>
      </c>
      <c r="E126" s="23" t="s">
        <v>31</v>
      </c>
      <c r="F126" s="23" t="s">
        <v>21</v>
      </c>
      <c r="G126" s="23" t="s">
        <v>28</v>
      </c>
      <c r="H126" s="23" t="s">
        <v>139</v>
      </c>
      <c r="I126" s="23" t="s">
        <v>39</v>
      </c>
      <c r="J126" s="32" t="s">
        <v>138</v>
      </c>
      <c r="K126" s="19" t="s">
        <v>173</v>
      </c>
      <c r="L126" s="32" t="s">
        <v>44</v>
      </c>
      <c r="M126" s="33">
        <f>67531790+3200000</f>
        <v>70731790</v>
      </c>
      <c r="N126" s="33">
        <v>0</v>
      </c>
      <c r="O126" s="33">
        <v>0</v>
      </c>
      <c r="P126" s="25">
        <f t="shared" si="36"/>
        <v>0</v>
      </c>
      <c r="Q126" s="16"/>
      <c r="R126" s="16"/>
    </row>
    <row r="127" spans="1:18" s="17" customFormat="1" ht="31.2" x14ac:dyDescent="0.25">
      <c r="A127" s="31" t="s">
        <v>164</v>
      </c>
      <c r="B127" s="23" t="s">
        <v>131</v>
      </c>
      <c r="C127" s="23" t="s">
        <v>12</v>
      </c>
      <c r="D127" s="23" t="s">
        <v>133</v>
      </c>
      <c r="E127" s="23" t="s">
        <v>31</v>
      </c>
      <c r="F127" s="23" t="s">
        <v>21</v>
      </c>
      <c r="G127" s="23" t="s">
        <v>28</v>
      </c>
      <c r="H127" s="23" t="s">
        <v>139</v>
      </c>
      <c r="I127" s="23" t="s">
        <v>39</v>
      </c>
      <c r="J127" s="32" t="s">
        <v>138</v>
      </c>
      <c r="K127" s="19" t="s">
        <v>173</v>
      </c>
      <c r="L127" s="32" t="s">
        <v>141</v>
      </c>
      <c r="M127" s="33">
        <v>2000000</v>
      </c>
      <c r="N127" s="33">
        <v>0</v>
      </c>
      <c r="O127" s="33">
        <v>0</v>
      </c>
      <c r="P127" s="25">
        <f t="shared" si="36"/>
        <v>0</v>
      </c>
      <c r="Q127" s="16"/>
      <c r="R127" s="16"/>
    </row>
    <row r="128" spans="1:18" s="17" customFormat="1" ht="31.2" x14ac:dyDescent="0.25">
      <c r="A128" s="22" t="s">
        <v>148</v>
      </c>
      <c r="B128" s="26" t="s">
        <v>149</v>
      </c>
      <c r="C128" s="26" t="s">
        <v>0</v>
      </c>
      <c r="D128" s="26" t="s">
        <v>0</v>
      </c>
      <c r="E128" s="26" t="s">
        <v>0</v>
      </c>
      <c r="F128" s="26" t="s">
        <v>0</v>
      </c>
      <c r="G128" s="26" t="s">
        <v>0</v>
      </c>
      <c r="H128" s="27" t="s">
        <v>0</v>
      </c>
      <c r="I128" s="27" t="s">
        <v>0</v>
      </c>
      <c r="J128" s="27" t="s">
        <v>0</v>
      </c>
      <c r="K128" s="28" t="s">
        <v>0</v>
      </c>
      <c r="L128" s="27" t="s">
        <v>0</v>
      </c>
      <c r="M128" s="24">
        <f t="shared" ref="M128:M134" si="41">M129</f>
        <v>1479147799.23</v>
      </c>
      <c r="N128" s="24">
        <f t="shared" ref="N128:O134" si="42">N129</f>
        <v>38905519.640000001</v>
      </c>
      <c r="O128" s="24">
        <f t="shared" si="42"/>
        <v>38905519.640000001</v>
      </c>
      <c r="P128" s="25">
        <f t="shared" si="36"/>
        <v>2.6302658639152252E-2</v>
      </c>
      <c r="Q128" s="16"/>
      <c r="R128" s="16"/>
    </row>
    <row r="129" spans="1:19" s="17" customFormat="1" ht="39.75" customHeight="1" x14ac:dyDescent="0.25">
      <c r="A129" s="22" t="s">
        <v>150</v>
      </c>
      <c r="B129" s="26" t="s">
        <v>149</v>
      </c>
      <c r="C129" s="26" t="s">
        <v>13</v>
      </c>
      <c r="D129" s="26" t="s">
        <v>28</v>
      </c>
      <c r="E129" s="26" t="s">
        <v>0</v>
      </c>
      <c r="F129" s="26" t="s">
        <v>0</v>
      </c>
      <c r="G129" s="26" t="s">
        <v>0</v>
      </c>
      <c r="H129" s="27" t="s">
        <v>0</v>
      </c>
      <c r="I129" s="27" t="s">
        <v>0</v>
      </c>
      <c r="J129" s="27" t="s">
        <v>0</v>
      </c>
      <c r="K129" s="28" t="s">
        <v>0</v>
      </c>
      <c r="L129" s="27" t="s">
        <v>0</v>
      </c>
      <c r="M129" s="24">
        <f t="shared" si="41"/>
        <v>1479147799.23</v>
      </c>
      <c r="N129" s="24">
        <f t="shared" si="42"/>
        <v>38905519.640000001</v>
      </c>
      <c r="O129" s="24">
        <f t="shared" si="42"/>
        <v>38905519.640000001</v>
      </c>
      <c r="P129" s="25">
        <f t="shared" si="36"/>
        <v>2.6302658639152252E-2</v>
      </c>
      <c r="Q129" s="16"/>
      <c r="R129" s="16"/>
    </row>
    <row r="130" spans="1:19" s="17" customFormat="1" ht="31.2" x14ac:dyDescent="0.25">
      <c r="A130" s="22" t="s">
        <v>30</v>
      </c>
      <c r="B130" s="26" t="s">
        <v>149</v>
      </c>
      <c r="C130" s="26" t="s">
        <v>13</v>
      </c>
      <c r="D130" s="26" t="s">
        <v>28</v>
      </c>
      <c r="E130" s="26" t="s">
        <v>31</v>
      </c>
      <c r="F130" s="26" t="s">
        <v>0</v>
      </c>
      <c r="G130" s="26" t="s">
        <v>0</v>
      </c>
      <c r="H130" s="27" t="s">
        <v>0</v>
      </c>
      <c r="I130" s="27" t="s">
        <v>0</v>
      </c>
      <c r="J130" s="27" t="s">
        <v>0</v>
      </c>
      <c r="K130" s="28" t="s">
        <v>0</v>
      </c>
      <c r="L130" s="27" t="s">
        <v>0</v>
      </c>
      <c r="M130" s="24">
        <f t="shared" si="41"/>
        <v>1479147799.23</v>
      </c>
      <c r="N130" s="24">
        <f t="shared" si="42"/>
        <v>38905519.640000001</v>
      </c>
      <c r="O130" s="24">
        <f t="shared" si="42"/>
        <v>38905519.640000001</v>
      </c>
      <c r="P130" s="25">
        <f t="shared" si="36"/>
        <v>2.6302658639152252E-2</v>
      </c>
      <c r="Q130" s="16"/>
      <c r="R130" s="16"/>
    </row>
    <row r="131" spans="1:19" s="17" customFormat="1" ht="90" customHeight="1" x14ac:dyDescent="0.25">
      <c r="A131" s="22" t="s">
        <v>45</v>
      </c>
      <c r="B131" s="26" t="s">
        <v>149</v>
      </c>
      <c r="C131" s="26" t="s">
        <v>13</v>
      </c>
      <c r="D131" s="26" t="s">
        <v>28</v>
      </c>
      <c r="E131" s="26" t="s">
        <v>31</v>
      </c>
      <c r="F131" s="26" t="s">
        <v>0</v>
      </c>
      <c r="G131" s="26" t="s">
        <v>0</v>
      </c>
      <c r="H131" s="27" t="s">
        <v>0</v>
      </c>
      <c r="I131" s="27" t="s">
        <v>0</v>
      </c>
      <c r="J131" s="27" t="s">
        <v>0</v>
      </c>
      <c r="K131" s="28" t="s">
        <v>0</v>
      </c>
      <c r="L131" s="27" t="s">
        <v>0</v>
      </c>
      <c r="M131" s="24">
        <f t="shared" si="41"/>
        <v>1479147799.23</v>
      </c>
      <c r="N131" s="24">
        <f t="shared" si="42"/>
        <v>38905519.640000001</v>
      </c>
      <c r="O131" s="24">
        <f t="shared" si="42"/>
        <v>38905519.640000001</v>
      </c>
      <c r="P131" s="25">
        <f t="shared" si="36"/>
        <v>2.6302658639152252E-2</v>
      </c>
      <c r="Q131" s="16"/>
      <c r="R131" s="16"/>
    </row>
    <row r="132" spans="1:19" s="17" customFormat="1" ht="15.6" x14ac:dyDescent="0.25">
      <c r="A132" s="29" t="s">
        <v>53</v>
      </c>
      <c r="B132" s="26" t="s">
        <v>149</v>
      </c>
      <c r="C132" s="26" t="s">
        <v>13</v>
      </c>
      <c r="D132" s="26" t="s">
        <v>28</v>
      </c>
      <c r="E132" s="26" t="s">
        <v>31</v>
      </c>
      <c r="F132" s="26" t="s">
        <v>54</v>
      </c>
      <c r="G132" s="26" t="s">
        <v>0</v>
      </c>
      <c r="H132" s="26" t="s">
        <v>0</v>
      </c>
      <c r="I132" s="26" t="s">
        <v>0</v>
      </c>
      <c r="J132" s="26" t="s">
        <v>0</v>
      </c>
      <c r="K132" s="30" t="s">
        <v>0</v>
      </c>
      <c r="L132" s="26" t="s">
        <v>0</v>
      </c>
      <c r="M132" s="24">
        <f t="shared" si="41"/>
        <v>1479147799.23</v>
      </c>
      <c r="N132" s="24">
        <f t="shared" si="42"/>
        <v>38905519.640000001</v>
      </c>
      <c r="O132" s="24">
        <f t="shared" si="42"/>
        <v>38905519.640000001</v>
      </c>
      <c r="P132" s="25">
        <f t="shared" si="36"/>
        <v>2.6302658639152252E-2</v>
      </c>
      <c r="Q132" s="16"/>
      <c r="R132" s="16"/>
    </row>
    <row r="133" spans="1:19" s="17" customFormat="1" ht="15.6" x14ac:dyDescent="0.25">
      <c r="A133" s="29" t="s">
        <v>151</v>
      </c>
      <c r="B133" s="26" t="s">
        <v>149</v>
      </c>
      <c r="C133" s="26" t="s">
        <v>13</v>
      </c>
      <c r="D133" s="26" t="s">
        <v>28</v>
      </c>
      <c r="E133" s="26" t="s">
        <v>31</v>
      </c>
      <c r="F133" s="26" t="s">
        <v>54</v>
      </c>
      <c r="G133" s="26" t="s">
        <v>85</v>
      </c>
      <c r="H133" s="26" t="s">
        <v>0</v>
      </c>
      <c r="I133" s="26" t="s">
        <v>0</v>
      </c>
      <c r="J133" s="26" t="s">
        <v>0</v>
      </c>
      <c r="K133" s="30" t="s">
        <v>0</v>
      </c>
      <c r="L133" s="26" t="s">
        <v>0</v>
      </c>
      <c r="M133" s="24">
        <f t="shared" si="41"/>
        <v>1479147799.23</v>
      </c>
      <c r="N133" s="24">
        <f t="shared" si="42"/>
        <v>38905519.640000001</v>
      </c>
      <c r="O133" s="24">
        <f t="shared" si="42"/>
        <v>38905519.640000001</v>
      </c>
      <c r="P133" s="25">
        <f t="shared" si="36"/>
        <v>2.6302658639152252E-2</v>
      </c>
      <c r="Q133" s="16"/>
      <c r="R133" s="16"/>
    </row>
    <row r="134" spans="1:19" s="17" customFormat="1" ht="125.4" customHeight="1" x14ac:dyDescent="0.25">
      <c r="A134" s="22" t="s">
        <v>152</v>
      </c>
      <c r="B134" s="26" t="s">
        <v>149</v>
      </c>
      <c r="C134" s="26" t="s">
        <v>13</v>
      </c>
      <c r="D134" s="26" t="s">
        <v>28</v>
      </c>
      <c r="E134" s="26" t="s">
        <v>31</v>
      </c>
      <c r="F134" s="26" t="s">
        <v>54</v>
      </c>
      <c r="G134" s="26" t="s">
        <v>85</v>
      </c>
      <c r="H134" s="26" t="s">
        <v>153</v>
      </c>
      <c r="I134" s="27" t="s">
        <v>0</v>
      </c>
      <c r="J134" s="27" t="s">
        <v>0</v>
      </c>
      <c r="K134" s="28" t="s">
        <v>0</v>
      </c>
      <c r="L134" s="27" t="s">
        <v>0</v>
      </c>
      <c r="M134" s="24">
        <f t="shared" si="41"/>
        <v>1479147799.23</v>
      </c>
      <c r="N134" s="24">
        <f t="shared" si="42"/>
        <v>38905519.640000001</v>
      </c>
      <c r="O134" s="24">
        <f t="shared" si="42"/>
        <v>38905519.640000001</v>
      </c>
      <c r="P134" s="25">
        <f t="shared" si="36"/>
        <v>2.6302658639152252E-2</v>
      </c>
      <c r="Q134" s="16"/>
      <c r="R134" s="16"/>
    </row>
    <row r="135" spans="1:19" s="17" customFormat="1" ht="76.650000000000006" customHeight="1" x14ac:dyDescent="0.25">
      <c r="A135" s="22" t="s">
        <v>38</v>
      </c>
      <c r="B135" s="26" t="s">
        <v>149</v>
      </c>
      <c r="C135" s="26" t="s">
        <v>13</v>
      </c>
      <c r="D135" s="26" t="s">
        <v>28</v>
      </c>
      <c r="E135" s="26" t="s">
        <v>31</v>
      </c>
      <c r="F135" s="26" t="s">
        <v>54</v>
      </c>
      <c r="G135" s="26" t="s">
        <v>85</v>
      </c>
      <c r="H135" s="26" t="s">
        <v>153</v>
      </c>
      <c r="I135" s="26" t="s">
        <v>39</v>
      </c>
      <c r="J135" s="26" t="s">
        <v>0</v>
      </c>
      <c r="K135" s="30" t="s">
        <v>0</v>
      </c>
      <c r="L135" s="26" t="s">
        <v>0</v>
      </c>
      <c r="M135" s="24">
        <f>M136+M137+M138</f>
        <v>1479147799.23</v>
      </c>
      <c r="N135" s="24">
        <f t="shared" ref="N135:O135" si="43">N136+N137+N138</f>
        <v>38905519.640000001</v>
      </c>
      <c r="O135" s="24">
        <f t="shared" si="43"/>
        <v>38905519.640000001</v>
      </c>
      <c r="P135" s="25">
        <f t="shared" si="36"/>
        <v>2.6302658639152252E-2</v>
      </c>
      <c r="Q135" s="16"/>
      <c r="R135" s="16"/>
    </row>
    <row r="136" spans="1:19" s="17" customFormat="1" ht="39.6" x14ac:dyDescent="0.25">
      <c r="A136" s="31" t="s">
        <v>154</v>
      </c>
      <c r="B136" s="23" t="s">
        <v>149</v>
      </c>
      <c r="C136" s="23" t="s">
        <v>13</v>
      </c>
      <c r="D136" s="23" t="s">
        <v>28</v>
      </c>
      <c r="E136" s="23" t="s">
        <v>31</v>
      </c>
      <c r="F136" s="23" t="s">
        <v>54</v>
      </c>
      <c r="G136" s="23" t="s">
        <v>85</v>
      </c>
      <c r="H136" s="23" t="s">
        <v>153</v>
      </c>
      <c r="I136" s="23" t="s">
        <v>39</v>
      </c>
      <c r="J136" s="32" t="s">
        <v>155</v>
      </c>
      <c r="K136" s="19" t="s">
        <v>174</v>
      </c>
      <c r="L136" s="32" t="s">
        <v>44</v>
      </c>
      <c r="M136" s="33">
        <f>1082769283.33-140000000</f>
        <v>942769283.32999992</v>
      </c>
      <c r="N136" s="33">
        <v>38905519.640000001</v>
      </c>
      <c r="O136" s="33">
        <v>38905519.640000001</v>
      </c>
      <c r="P136" s="25">
        <f t="shared" si="36"/>
        <v>4.1267275385320122E-2</v>
      </c>
      <c r="Q136" s="16"/>
      <c r="R136" s="16"/>
    </row>
    <row r="137" spans="1:19" s="17" customFormat="1" ht="31.2" x14ac:dyDescent="0.25">
      <c r="A137" s="31" t="s">
        <v>359</v>
      </c>
      <c r="B137" s="23" t="s">
        <v>149</v>
      </c>
      <c r="C137" s="23" t="s">
        <v>13</v>
      </c>
      <c r="D137" s="23" t="s">
        <v>28</v>
      </c>
      <c r="E137" s="23" t="s">
        <v>31</v>
      </c>
      <c r="F137" s="23" t="s">
        <v>54</v>
      </c>
      <c r="G137" s="23" t="s">
        <v>85</v>
      </c>
      <c r="H137" s="23" t="s">
        <v>153</v>
      </c>
      <c r="I137" s="23" t="s">
        <v>39</v>
      </c>
      <c r="J137" s="32" t="s">
        <v>156</v>
      </c>
      <c r="K137" s="19" t="s">
        <v>12</v>
      </c>
      <c r="L137" s="32">
        <v>2024</v>
      </c>
      <c r="M137" s="33">
        <f>350439550+140000000-370466395</f>
        <v>119973155</v>
      </c>
      <c r="N137" s="33">
        <v>0</v>
      </c>
      <c r="O137" s="33">
        <v>0</v>
      </c>
      <c r="P137" s="25">
        <f t="shared" si="36"/>
        <v>0</v>
      </c>
      <c r="Q137" s="16"/>
      <c r="R137" s="16"/>
    </row>
    <row r="138" spans="1:19" s="17" customFormat="1" ht="46.8" x14ac:dyDescent="0.25">
      <c r="A138" s="31" t="s">
        <v>358</v>
      </c>
      <c r="B138" s="23" t="s">
        <v>149</v>
      </c>
      <c r="C138" s="23" t="s">
        <v>13</v>
      </c>
      <c r="D138" s="23" t="s">
        <v>28</v>
      </c>
      <c r="E138" s="23" t="s">
        <v>31</v>
      </c>
      <c r="F138" s="23" t="s">
        <v>54</v>
      </c>
      <c r="G138" s="23" t="s">
        <v>85</v>
      </c>
      <c r="H138" s="23" t="s">
        <v>153</v>
      </c>
      <c r="I138" s="23" t="s">
        <v>39</v>
      </c>
      <c r="J138" s="32" t="s">
        <v>156</v>
      </c>
      <c r="K138" s="19" t="s">
        <v>12</v>
      </c>
      <c r="L138" s="32">
        <v>2024</v>
      </c>
      <c r="M138" s="33">
        <f>370466395+45938965.9</f>
        <v>416405360.89999998</v>
      </c>
      <c r="N138" s="33">
        <v>0</v>
      </c>
      <c r="O138" s="33">
        <v>0</v>
      </c>
      <c r="P138" s="25">
        <f t="shared" si="36"/>
        <v>0</v>
      </c>
      <c r="Q138" s="16"/>
      <c r="R138" s="16"/>
    </row>
    <row r="141" spans="1:19" ht="60.75" customHeight="1" x14ac:dyDescent="0.4">
      <c r="A141" s="90" t="s">
        <v>425</v>
      </c>
      <c r="B141" s="90"/>
      <c r="C141" s="90"/>
      <c r="D141" s="90"/>
      <c r="K141"/>
      <c r="M141" s="91" t="s">
        <v>426</v>
      </c>
      <c r="N141" s="91"/>
      <c r="O141" s="91"/>
      <c r="P141" s="91"/>
      <c r="Q141" s="66"/>
      <c r="R141" s="66"/>
      <c r="S141" s="66"/>
    </row>
    <row r="142" spans="1:19" ht="60.75" customHeight="1" x14ac:dyDescent="0.4">
      <c r="A142" s="69"/>
      <c r="B142" s="69"/>
      <c r="C142" s="69"/>
      <c r="D142" s="69"/>
      <c r="K142"/>
      <c r="M142" s="70"/>
      <c r="N142" s="70"/>
      <c r="O142" s="70"/>
      <c r="P142" s="70"/>
      <c r="Q142" s="66"/>
      <c r="R142" s="66"/>
      <c r="S142" s="66"/>
    </row>
    <row r="143" spans="1:19" ht="60.75" customHeight="1" x14ac:dyDescent="0.4">
      <c r="A143" s="69"/>
      <c r="B143" s="69"/>
      <c r="C143" s="69"/>
      <c r="D143" s="69"/>
      <c r="K143"/>
      <c r="M143" s="70"/>
      <c r="N143" s="70"/>
      <c r="O143" s="70"/>
      <c r="P143" s="70"/>
      <c r="Q143" s="66"/>
      <c r="R143" s="66"/>
      <c r="S143" s="66"/>
    </row>
    <row r="144" spans="1:19" ht="60.75" customHeight="1" x14ac:dyDescent="0.4">
      <c r="A144" s="69"/>
      <c r="B144" s="69"/>
      <c r="C144" s="69"/>
      <c r="D144" s="69"/>
      <c r="K144"/>
      <c r="M144" s="70"/>
      <c r="N144" s="70"/>
      <c r="O144" s="70"/>
      <c r="P144" s="70"/>
      <c r="Q144" s="66"/>
      <c r="R144" s="66"/>
      <c r="S144" s="66"/>
    </row>
    <row r="145" spans="1:19" ht="60.75" customHeight="1" x14ac:dyDescent="0.4">
      <c r="A145" s="69"/>
      <c r="B145" s="69"/>
      <c r="C145" s="69"/>
      <c r="D145" s="69"/>
      <c r="K145"/>
      <c r="M145" s="70"/>
      <c r="N145" s="70"/>
      <c r="O145" s="70"/>
      <c r="P145" s="70"/>
      <c r="Q145" s="66"/>
      <c r="R145" s="66"/>
      <c r="S145" s="66"/>
    </row>
    <row r="149" spans="1:19" ht="18" x14ac:dyDescent="0.35">
      <c r="A149" s="67" t="s">
        <v>427</v>
      </c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6"/>
      <c r="R149" s="66"/>
      <c r="S149" s="66"/>
    </row>
    <row r="150" spans="1:19" ht="18" x14ac:dyDescent="0.35">
      <c r="A150" s="67" t="s">
        <v>428</v>
      </c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6"/>
      <c r="R150" s="66"/>
      <c r="S150" s="66"/>
    </row>
  </sheetData>
  <mergeCells count="4">
    <mergeCell ref="A3:O3"/>
    <mergeCell ref="A2:P2"/>
    <mergeCell ref="A141:D141"/>
    <mergeCell ref="M141:P141"/>
  </mergeCells>
  <pageMargins left="0.39370078740157483" right="0.39370078740157483" top="0.39370078740157483" bottom="0.39370078740157483" header="0.31496062992125984" footer="0.31496062992125984"/>
  <pageSetup paperSize="9" scale="69" fitToHeight="0" orientation="landscape" r:id="rId1"/>
  <headerFooter differentFirst="1">
    <firstHeader>&amp;L&amp;P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65"/>
  <sheetViews>
    <sheetView tabSelected="1" view="pageBreakPreview" topLeftCell="A179" zoomScaleNormal="100" zoomScaleSheetLayoutView="100" workbookViewId="0">
      <selection activeCell="N180" sqref="N180"/>
    </sheetView>
  </sheetViews>
  <sheetFormatPr defaultColWidth="9.33203125" defaultRowHeight="13.2" x14ac:dyDescent="0.25"/>
  <cols>
    <col min="1" max="1" width="49" style="50" customWidth="1"/>
    <col min="2" max="2" width="5.6640625" style="50" customWidth="1"/>
    <col min="3" max="3" width="8.44140625" style="50" customWidth="1"/>
    <col min="4" max="4" width="6.33203125" style="50" customWidth="1"/>
    <col min="5" max="5" width="7.77734375" style="50" bestFit="1" customWidth="1"/>
    <col min="6" max="6" width="5.109375" style="50" customWidth="1"/>
    <col min="7" max="7" width="4.109375" style="50" customWidth="1"/>
    <col min="8" max="8" width="10" style="50" customWidth="1"/>
    <col min="9" max="9" width="7.109375" style="50" customWidth="1"/>
    <col min="10" max="10" width="14.33203125" style="50" customWidth="1"/>
    <col min="11" max="11" width="12.109375" style="51" customWidth="1"/>
    <col min="12" max="12" width="9.33203125" style="50" customWidth="1"/>
    <col min="13" max="14" width="21.77734375" style="50" bestFit="1" customWidth="1"/>
    <col min="15" max="15" width="20.109375" style="50" bestFit="1" customWidth="1"/>
    <col min="16" max="18" width="22" style="4" customWidth="1"/>
    <col min="19" max="16384" width="9.33203125" style="2"/>
  </cols>
  <sheetData>
    <row r="1" spans="1:19" x14ac:dyDescent="0.25">
      <c r="P1" s="4" t="s">
        <v>430</v>
      </c>
    </row>
    <row r="2" spans="1:19" ht="30.75" customHeight="1" x14ac:dyDescent="0.25">
      <c r="A2" s="93" t="s">
        <v>431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1"/>
      <c r="R2" s="1"/>
      <c r="S2"/>
    </row>
    <row r="3" spans="1:19" ht="15" customHeight="1" x14ac:dyDescent="0.25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86" t="s">
        <v>1</v>
      </c>
      <c r="Q3" s="1"/>
      <c r="R3" s="1"/>
      <c r="S3"/>
    </row>
    <row r="4" spans="1:19" ht="42.6" customHeight="1" x14ac:dyDescent="0.25">
      <c r="A4" s="6" t="s">
        <v>283</v>
      </c>
      <c r="B4" s="6" t="s">
        <v>2</v>
      </c>
      <c r="C4" s="6" t="s">
        <v>158</v>
      </c>
      <c r="D4" s="6" t="s">
        <v>159</v>
      </c>
      <c r="E4" s="6" t="s">
        <v>3</v>
      </c>
      <c r="F4" s="6" t="s">
        <v>4</v>
      </c>
      <c r="G4" s="6" t="s">
        <v>5</v>
      </c>
      <c r="H4" s="6" t="s">
        <v>6</v>
      </c>
      <c r="I4" s="6" t="s">
        <v>7</v>
      </c>
      <c r="J4" s="19" t="s">
        <v>8</v>
      </c>
      <c r="K4" s="19" t="s">
        <v>9</v>
      </c>
      <c r="L4" s="19" t="s">
        <v>10</v>
      </c>
      <c r="M4" s="6" t="s">
        <v>11</v>
      </c>
      <c r="N4" s="6" t="s">
        <v>422</v>
      </c>
      <c r="O4" s="6" t="s">
        <v>423</v>
      </c>
      <c r="P4" s="6" t="s">
        <v>424</v>
      </c>
      <c r="Q4" s="1"/>
      <c r="R4" s="1"/>
      <c r="S4"/>
    </row>
    <row r="5" spans="1:19" ht="14.4" customHeight="1" x14ac:dyDescent="0.25">
      <c r="A5" s="39" t="s">
        <v>12</v>
      </c>
      <c r="B5" s="39" t="s">
        <v>13</v>
      </c>
      <c r="C5" s="39" t="s">
        <v>14</v>
      </c>
      <c r="D5" s="39" t="s">
        <v>15</v>
      </c>
      <c r="E5" s="39" t="s">
        <v>16</v>
      </c>
      <c r="F5" s="39" t="s">
        <v>17</v>
      </c>
      <c r="G5" s="39" t="s">
        <v>18</v>
      </c>
      <c r="H5" s="39" t="s">
        <v>19</v>
      </c>
      <c r="I5" s="39" t="s">
        <v>20</v>
      </c>
      <c r="J5" s="39">
        <v>10</v>
      </c>
      <c r="K5" s="40">
        <v>11</v>
      </c>
      <c r="L5" s="39">
        <v>12</v>
      </c>
      <c r="M5" s="39">
        <v>13</v>
      </c>
      <c r="N5" s="39">
        <v>14</v>
      </c>
      <c r="O5" s="39">
        <v>15</v>
      </c>
      <c r="P5" s="39">
        <v>16</v>
      </c>
      <c r="Q5" s="1"/>
      <c r="R5" s="1"/>
      <c r="S5"/>
    </row>
    <row r="6" spans="1:19" ht="15.6" x14ac:dyDescent="0.25">
      <c r="A6" s="11" t="s">
        <v>26</v>
      </c>
      <c r="B6" s="39" t="s">
        <v>0</v>
      </c>
      <c r="C6" s="39" t="s">
        <v>0</v>
      </c>
      <c r="D6" s="39" t="s">
        <v>0</v>
      </c>
      <c r="E6" s="39" t="s">
        <v>0</v>
      </c>
      <c r="F6" s="39" t="s">
        <v>0</v>
      </c>
      <c r="G6" s="39" t="s">
        <v>0</v>
      </c>
      <c r="H6" s="39" t="s">
        <v>0</v>
      </c>
      <c r="I6" s="39" t="s">
        <v>0</v>
      </c>
      <c r="J6" s="39" t="s">
        <v>0</v>
      </c>
      <c r="K6" s="40" t="s">
        <v>0</v>
      </c>
      <c r="L6" s="39" t="s">
        <v>0</v>
      </c>
      <c r="M6" s="9">
        <f>M7+M24+M33+M117+M137+M180+M216</f>
        <v>8464218385.4299994</v>
      </c>
      <c r="N6" s="9">
        <f>N7+N24+N33+N117+N137+N180+N216</f>
        <v>367325815.02000004</v>
      </c>
      <c r="O6" s="9">
        <f>O7+O24+O33+O117+O137+O180+O216</f>
        <v>390119963.90999997</v>
      </c>
      <c r="P6" s="10">
        <f>O6/M6</f>
        <v>4.6090488943614498E-2</v>
      </c>
      <c r="Q6" s="16">
        <f>N6+'Приложение 4'!N6</f>
        <v>367325815.02000004</v>
      </c>
      <c r="R6" s="16">
        <f>O6+'Приложение 4'!O6</f>
        <v>390119963.90999997</v>
      </c>
      <c r="S6" s="17"/>
    </row>
    <row r="7" spans="1:19" ht="31.2" x14ac:dyDescent="0.25">
      <c r="A7" s="11" t="s">
        <v>176</v>
      </c>
      <c r="B7" s="12" t="s">
        <v>96</v>
      </c>
      <c r="C7" s="12" t="s">
        <v>0</v>
      </c>
      <c r="D7" s="12" t="s">
        <v>0</v>
      </c>
      <c r="E7" s="12" t="s">
        <v>0</v>
      </c>
      <c r="F7" s="12" t="s">
        <v>0</v>
      </c>
      <c r="G7" s="12" t="s">
        <v>0</v>
      </c>
      <c r="H7" s="15" t="s">
        <v>0</v>
      </c>
      <c r="I7" s="15" t="s">
        <v>0</v>
      </c>
      <c r="J7" s="15" t="s">
        <v>0</v>
      </c>
      <c r="K7" s="8" t="s">
        <v>0</v>
      </c>
      <c r="L7" s="15" t="s">
        <v>0</v>
      </c>
      <c r="M7" s="9">
        <f>M8+M16</f>
        <v>452484885.49000001</v>
      </c>
      <c r="N7" s="9">
        <f t="shared" ref="N7:O7" si="0">N8+N16</f>
        <v>0</v>
      </c>
      <c r="O7" s="9">
        <f t="shared" si="0"/>
        <v>0</v>
      </c>
      <c r="P7" s="10">
        <f t="shared" ref="P7:P55" si="1">O7/M7</f>
        <v>0</v>
      </c>
      <c r="Q7" s="16"/>
      <c r="R7" s="16"/>
      <c r="S7" s="17"/>
    </row>
    <row r="8" spans="1:19" ht="62.4" x14ac:dyDescent="0.25">
      <c r="A8" s="11" t="s">
        <v>177</v>
      </c>
      <c r="B8" s="12" t="s">
        <v>96</v>
      </c>
      <c r="C8" s="12" t="s">
        <v>13</v>
      </c>
      <c r="D8" s="12" t="s">
        <v>33</v>
      </c>
      <c r="E8" s="12" t="s">
        <v>0</v>
      </c>
      <c r="F8" s="12" t="s">
        <v>0</v>
      </c>
      <c r="G8" s="12" t="s">
        <v>0</v>
      </c>
      <c r="H8" s="15" t="s">
        <v>0</v>
      </c>
      <c r="I8" s="15" t="s">
        <v>0</v>
      </c>
      <c r="J8" s="15" t="s">
        <v>0</v>
      </c>
      <c r="K8" s="8" t="s">
        <v>0</v>
      </c>
      <c r="L8" s="15" t="s">
        <v>0</v>
      </c>
      <c r="M8" s="9">
        <f t="shared" ref="M8:M14" si="2">M9</f>
        <v>322291965.49000001</v>
      </c>
      <c r="N8" s="9">
        <f t="shared" ref="N8:O14" si="3">N9</f>
        <v>0</v>
      </c>
      <c r="O8" s="9">
        <f t="shared" si="3"/>
        <v>0</v>
      </c>
      <c r="P8" s="10">
        <f t="shared" si="1"/>
        <v>0</v>
      </c>
      <c r="Q8" s="16"/>
      <c r="R8" s="16"/>
      <c r="S8" s="17"/>
    </row>
    <row r="9" spans="1:19" ht="31.2" x14ac:dyDescent="0.25">
      <c r="A9" s="11" t="s">
        <v>178</v>
      </c>
      <c r="B9" s="12" t="s">
        <v>96</v>
      </c>
      <c r="C9" s="12" t="s">
        <v>13</v>
      </c>
      <c r="D9" s="12" t="s">
        <v>33</v>
      </c>
      <c r="E9" s="12" t="s">
        <v>179</v>
      </c>
      <c r="F9" s="12" t="s">
        <v>0</v>
      </c>
      <c r="G9" s="12" t="s">
        <v>0</v>
      </c>
      <c r="H9" s="15" t="s">
        <v>0</v>
      </c>
      <c r="I9" s="15" t="s">
        <v>0</v>
      </c>
      <c r="J9" s="15" t="s">
        <v>0</v>
      </c>
      <c r="K9" s="8" t="s">
        <v>0</v>
      </c>
      <c r="L9" s="15" t="s">
        <v>0</v>
      </c>
      <c r="M9" s="9">
        <f t="shared" si="2"/>
        <v>322291965.49000001</v>
      </c>
      <c r="N9" s="9">
        <f t="shared" si="3"/>
        <v>0</v>
      </c>
      <c r="O9" s="9">
        <f t="shared" si="3"/>
        <v>0</v>
      </c>
      <c r="P9" s="10">
        <f t="shared" si="1"/>
        <v>0</v>
      </c>
      <c r="Q9" s="16"/>
      <c r="R9" s="16"/>
      <c r="S9" s="17"/>
    </row>
    <row r="10" spans="1:19" ht="15.6" x14ac:dyDescent="0.25">
      <c r="A10" s="18" t="s">
        <v>53</v>
      </c>
      <c r="B10" s="12" t="s">
        <v>96</v>
      </c>
      <c r="C10" s="12" t="s">
        <v>13</v>
      </c>
      <c r="D10" s="12" t="s">
        <v>33</v>
      </c>
      <c r="E10" s="12" t="s">
        <v>179</v>
      </c>
      <c r="F10" s="12" t="s">
        <v>54</v>
      </c>
      <c r="G10" s="12" t="s">
        <v>0</v>
      </c>
      <c r="H10" s="12" t="s">
        <v>0</v>
      </c>
      <c r="I10" s="12" t="s">
        <v>0</v>
      </c>
      <c r="J10" s="12" t="s">
        <v>0</v>
      </c>
      <c r="K10" s="7" t="s">
        <v>0</v>
      </c>
      <c r="L10" s="12" t="s">
        <v>0</v>
      </c>
      <c r="M10" s="9">
        <f t="shared" si="2"/>
        <v>322291965.49000001</v>
      </c>
      <c r="N10" s="9">
        <f t="shared" si="3"/>
        <v>0</v>
      </c>
      <c r="O10" s="9">
        <f t="shared" si="3"/>
        <v>0</v>
      </c>
      <c r="P10" s="10">
        <f t="shared" si="1"/>
        <v>0</v>
      </c>
      <c r="Q10" s="16"/>
      <c r="R10" s="16"/>
      <c r="S10" s="17"/>
    </row>
    <row r="11" spans="1:19" ht="15.6" x14ac:dyDescent="0.25">
      <c r="A11" s="18" t="s">
        <v>180</v>
      </c>
      <c r="B11" s="12" t="s">
        <v>96</v>
      </c>
      <c r="C11" s="12" t="s">
        <v>13</v>
      </c>
      <c r="D11" s="12" t="s">
        <v>33</v>
      </c>
      <c r="E11" s="12" t="s">
        <v>179</v>
      </c>
      <c r="F11" s="12" t="s">
        <v>54</v>
      </c>
      <c r="G11" s="12" t="s">
        <v>35</v>
      </c>
      <c r="H11" s="12" t="s">
        <v>0</v>
      </c>
      <c r="I11" s="12" t="s">
        <v>0</v>
      </c>
      <c r="J11" s="12" t="s">
        <v>0</v>
      </c>
      <c r="K11" s="7" t="s">
        <v>0</v>
      </c>
      <c r="L11" s="12" t="s">
        <v>0</v>
      </c>
      <c r="M11" s="9">
        <f t="shared" si="2"/>
        <v>322291965.49000001</v>
      </c>
      <c r="N11" s="9">
        <f t="shared" si="3"/>
        <v>0</v>
      </c>
      <c r="O11" s="9">
        <f t="shared" si="3"/>
        <v>0</v>
      </c>
      <c r="P11" s="10">
        <f t="shared" si="1"/>
        <v>0</v>
      </c>
      <c r="Q11" s="16"/>
      <c r="R11" s="16"/>
      <c r="S11" s="17"/>
    </row>
    <row r="12" spans="1:19" ht="31.2" x14ac:dyDescent="0.25">
      <c r="A12" s="11" t="s">
        <v>181</v>
      </c>
      <c r="B12" s="12" t="s">
        <v>96</v>
      </c>
      <c r="C12" s="12" t="s">
        <v>13</v>
      </c>
      <c r="D12" s="12" t="s">
        <v>33</v>
      </c>
      <c r="E12" s="12" t="s">
        <v>179</v>
      </c>
      <c r="F12" s="12" t="s">
        <v>54</v>
      </c>
      <c r="G12" s="12" t="s">
        <v>35</v>
      </c>
      <c r="H12" s="12" t="s">
        <v>182</v>
      </c>
      <c r="I12" s="15" t="s">
        <v>0</v>
      </c>
      <c r="J12" s="15" t="s">
        <v>0</v>
      </c>
      <c r="K12" s="8" t="s">
        <v>0</v>
      </c>
      <c r="L12" s="15" t="s">
        <v>0</v>
      </c>
      <c r="M12" s="9">
        <f t="shared" si="2"/>
        <v>322291965.49000001</v>
      </c>
      <c r="N12" s="9">
        <f t="shared" si="3"/>
        <v>0</v>
      </c>
      <c r="O12" s="9">
        <f t="shared" si="3"/>
        <v>0</v>
      </c>
      <c r="P12" s="10">
        <f t="shared" si="1"/>
        <v>0</v>
      </c>
      <c r="Q12" s="16"/>
      <c r="R12" s="16"/>
      <c r="S12" s="17"/>
    </row>
    <row r="13" spans="1:19" ht="62.4" x14ac:dyDescent="0.25">
      <c r="A13" s="11" t="s">
        <v>183</v>
      </c>
      <c r="B13" s="12" t="s">
        <v>96</v>
      </c>
      <c r="C13" s="12" t="s">
        <v>13</v>
      </c>
      <c r="D13" s="12" t="s">
        <v>33</v>
      </c>
      <c r="E13" s="12" t="s">
        <v>179</v>
      </c>
      <c r="F13" s="12" t="s">
        <v>54</v>
      </c>
      <c r="G13" s="12" t="s">
        <v>35</v>
      </c>
      <c r="H13" s="12" t="s">
        <v>182</v>
      </c>
      <c r="I13" s="12" t="s">
        <v>184</v>
      </c>
      <c r="J13" s="12" t="s">
        <v>0</v>
      </c>
      <c r="K13" s="7" t="s">
        <v>0</v>
      </c>
      <c r="L13" s="12" t="s">
        <v>0</v>
      </c>
      <c r="M13" s="9">
        <f t="shared" si="2"/>
        <v>322291965.49000001</v>
      </c>
      <c r="N13" s="9">
        <f t="shared" si="3"/>
        <v>0</v>
      </c>
      <c r="O13" s="9">
        <f t="shared" si="3"/>
        <v>0</v>
      </c>
      <c r="P13" s="10">
        <f t="shared" si="1"/>
        <v>0</v>
      </c>
      <c r="Q13" s="16"/>
      <c r="R13" s="16"/>
      <c r="S13" s="17"/>
    </row>
    <row r="14" spans="1:19" ht="15.6" x14ac:dyDescent="0.25">
      <c r="A14" s="11" t="s">
        <v>185</v>
      </c>
      <c r="B14" s="41" t="s">
        <v>0</v>
      </c>
      <c r="C14" s="41" t="s">
        <v>0</v>
      </c>
      <c r="D14" s="41" t="s">
        <v>0</v>
      </c>
      <c r="E14" s="41" t="s">
        <v>0</v>
      </c>
      <c r="F14" s="41" t="s">
        <v>0</v>
      </c>
      <c r="G14" s="41" t="s">
        <v>0</v>
      </c>
      <c r="H14" s="41" t="s">
        <v>0</v>
      </c>
      <c r="I14" s="41" t="s">
        <v>0</v>
      </c>
      <c r="J14" s="41" t="s">
        <v>0</v>
      </c>
      <c r="K14" s="42" t="s">
        <v>0</v>
      </c>
      <c r="L14" s="41" t="s">
        <v>0</v>
      </c>
      <c r="M14" s="9">
        <f t="shared" si="2"/>
        <v>322291965.49000001</v>
      </c>
      <c r="N14" s="9">
        <f t="shared" si="3"/>
        <v>0</v>
      </c>
      <c r="O14" s="9">
        <f t="shared" si="3"/>
        <v>0</v>
      </c>
      <c r="P14" s="10">
        <f t="shared" si="1"/>
        <v>0</v>
      </c>
      <c r="Q14" s="16"/>
      <c r="R14" s="16"/>
      <c r="S14" s="17"/>
    </row>
    <row r="15" spans="1:19" ht="31.2" x14ac:dyDescent="0.25">
      <c r="A15" s="43" t="s">
        <v>287</v>
      </c>
      <c r="B15" s="39" t="s">
        <v>96</v>
      </c>
      <c r="C15" s="39" t="s">
        <v>13</v>
      </c>
      <c r="D15" s="39" t="s">
        <v>33</v>
      </c>
      <c r="E15" s="39" t="s">
        <v>179</v>
      </c>
      <c r="F15" s="39" t="s">
        <v>54</v>
      </c>
      <c r="G15" s="39" t="s">
        <v>35</v>
      </c>
      <c r="H15" s="39" t="s">
        <v>182</v>
      </c>
      <c r="I15" s="39" t="s">
        <v>184</v>
      </c>
      <c r="J15" s="44" t="s">
        <v>156</v>
      </c>
      <c r="K15" s="45" t="s">
        <v>289</v>
      </c>
      <c r="L15" s="44">
        <v>2025</v>
      </c>
      <c r="M15" s="46">
        <v>322291965.49000001</v>
      </c>
      <c r="N15" s="46">
        <v>0</v>
      </c>
      <c r="O15" s="46">
        <v>0</v>
      </c>
      <c r="P15" s="10">
        <f t="shared" si="1"/>
        <v>0</v>
      </c>
      <c r="Q15" s="16"/>
      <c r="R15" s="16"/>
      <c r="S15" s="17"/>
    </row>
    <row r="16" spans="1:19" ht="46.8" x14ac:dyDescent="0.25">
      <c r="A16" s="11" t="s">
        <v>187</v>
      </c>
      <c r="B16" s="12" t="s">
        <v>96</v>
      </c>
      <c r="C16" s="12" t="s">
        <v>13</v>
      </c>
      <c r="D16" s="12" t="s">
        <v>54</v>
      </c>
      <c r="E16" s="12" t="s">
        <v>0</v>
      </c>
      <c r="F16" s="12" t="s">
        <v>0</v>
      </c>
      <c r="G16" s="12" t="s">
        <v>0</v>
      </c>
      <c r="H16" s="15" t="s">
        <v>0</v>
      </c>
      <c r="I16" s="15" t="s">
        <v>0</v>
      </c>
      <c r="J16" s="15" t="s">
        <v>0</v>
      </c>
      <c r="K16" s="8" t="s">
        <v>0</v>
      </c>
      <c r="L16" s="15" t="s">
        <v>0</v>
      </c>
      <c r="M16" s="9">
        <f t="shared" ref="M16:M22" si="4">M17</f>
        <v>130192920</v>
      </c>
      <c r="N16" s="9">
        <f t="shared" ref="N16:O22" si="5">N17</f>
        <v>0</v>
      </c>
      <c r="O16" s="9">
        <f t="shared" si="5"/>
        <v>0</v>
      </c>
      <c r="P16" s="10">
        <f t="shared" si="1"/>
        <v>0</v>
      </c>
      <c r="Q16" s="16"/>
      <c r="R16" s="16"/>
      <c r="S16" s="17"/>
    </row>
    <row r="17" spans="1:19" ht="31.2" x14ac:dyDescent="0.25">
      <c r="A17" s="11" t="s">
        <v>30</v>
      </c>
      <c r="B17" s="12" t="s">
        <v>96</v>
      </c>
      <c r="C17" s="12" t="s">
        <v>13</v>
      </c>
      <c r="D17" s="12" t="s">
        <v>54</v>
      </c>
      <c r="E17" s="12" t="s">
        <v>31</v>
      </c>
      <c r="F17" s="12" t="s">
        <v>0</v>
      </c>
      <c r="G17" s="12" t="s">
        <v>0</v>
      </c>
      <c r="H17" s="15" t="s">
        <v>0</v>
      </c>
      <c r="I17" s="15" t="s">
        <v>0</v>
      </c>
      <c r="J17" s="15" t="s">
        <v>0</v>
      </c>
      <c r="K17" s="8" t="s">
        <v>0</v>
      </c>
      <c r="L17" s="15" t="s">
        <v>0</v>
      </c>
      <c r="M17" s="9">
        <f t="shared" si="4"/>
        <v>130192920</v>
      </c>
      <c r="N17" s="9">
        <f t="shared" si="5"/>
        <v>0</v>
      </c>
      <c r="O17" s="9">
        <f t="shared" si="5"/>
        <v>0</v>
      </c>
      <c r="P17" s="10">
        <f t="shared" si="1"/>
        <v>0</v>
      </c>
      <c r="Q17" s="16"/>
      <c r="R17" s="16"/>
      <c r="S17" s="17"/>
    </row>
    <row r="18" spans="1:19" ht="15.6" x14ac:dyDescent="0.25">
      <c r="A18" s="18" t="s">
        <v>53</v>
      </c>
      <c r="B18" s="12" t="s">
        <v>96</v>
      </c>
      <c r="C18" s="12" t="s">
        <v>13</v>
      </c>
      <c r="D18" s="12" t="s">
        <v>54</v>
      </c>
      <c r="E18" s="12" t="s">
        <v>31</v>
      </c>
      <c r="F18" s="12" t="s">
        <v>54</v>
      </c>
      <c r="G18" s="12" t="s">
        <v>0</v>
      </c>
      <c r="H18" s="12" t="s">
        <v>0</v>
      </c>
      <c r="I18" s="12" t="s">
        <v>0</v>
      </c>
      <c r="J18" s="12" t="s">
        <v>0</v>
      </c>
      <c r="K18" s="7" t="s">
        <v>0</v>
      </c>
      <c r="L18" s="12" t="s">
        <v>0</v>
      </c>
      <c r="M18" s="9">
        <f t="shared" si="4"/>
        <v>130192920</v>
      </c>
      <c r="N18" s="9">
        <f t="shared" si="5"/>
        <v>0</v>
      </c>
      <c r="O18" s="9">
        <f t="shared" si="5"/>
        <v>0</v>
      </c>
      <c r="P18" s="10">
        <f t="shared" si="1"/>
        <v>0</v>
      </c>
      <c r="Q18" s="16"/>
      <c r="R18" s="16"/>
      <c r="S18" s="17"/>
    </row>
    <row r="19" spans="1:19" ht="15.6" x14ac:dyDescent="0.25">
      <c r="A19" s="18" t="s">
        <v>111</v>
      </c>
      <c r="B19" s="12" t="s">
        <v>96</v>
      </c>
      <c r="C19" s="12" t="s">
        <v>13</v>
      </c>
      <c r="D19" s="12" t="s">
        <v>54</v>
      </c>
      <c r="E19" s="12" t="s">
        <v>31</v>
      </c>
      <c r="F19" s="12" t="s">
        <v>54</v>
      </c>
      <c r="G19" s="12" t="s">
        <v>62</v>
      </c>
      <c r="H19" s="12" t="s">
        <v>0</v>
      </c>
      <c r="I19" s="12" t="s">
        <v>0</v>
      </c>
      <c r="J19" s="12" t="s">
        <v>0</v>
      </c>
      <c r="K19" s="7" t="s">
        <v>0</v>
      </c>
      <c r="L19" s="12" t="s">
        <v>0</v>
      </c>
      <c r="M19" s="9">
        <f t="shared" si="4"/>
        <v>130192920</v>
      </c>
      <c r="N19" s="9">
        <f t="shared" si="5"/>
        <v>0</v>
      </c>
      <c r="O19" s="9">
        <f t="shared" si="5"/>
        <v>0</v>
      </c>
      <c r="P19" s="10">
        <f t="shared" si="1"/>
        <v>0</v>
      </c>
      <c r="Q19" s="16"/>
      <c r="R19" s="16"/>
      <c r="S19" s="17"/>
    </row>
    <row r="20" spans="1:19" ht="31.2" x14ac:dyDescent="0.25">
      <c r="A20" s="11" t="s">
        <v>188</v>
      </c>
      <c r="B20" s="12" t="s">
        <v>96</v>
      </c>
      <c r="C20" s="12" t="s">
        <v>13</v>
      </c>
      <c r="D20" s="12" t="s">
        <v>54</v>
      </c>
      <c r="E20" s="12" t="s">
        <v>31</v>
      </c>
      <c r="F20" s="12" t="s">
        <v>54</v>
      </c>
      <c r="G20" s="12" t="s">
        <v>62</v>
      </c>
      <c r="H20" s="12" t="s">
        <v>189</v>
      </c>
      <c r="I20" s="15" t="s">
        <v>0</v>
      </c>
      <c r="J20" s="15" t="s">
        <v>0</v>
      </c>
      <c r="K20" s="8" t="s">
        <v>0</v>
      </c>
      <c r="L20" s="15" t="s">
        <v>0</v>
      </c>
      <c r="M20" s="9">
        <f t="shared" si="4"/>
        <v>130192920</v>
      </c>
      <c r="N20" s="9">
        <f t="shared" si="5"/>
        <v>0</v>
      </c>
      <c r="O20" s="9">
        <f t="shared" si="5"/>
        <v>0</v>
      </c>
      <c r="P20" s="10">
        <f t="shared" si="1"/>
        <v>0</v>
      </c>
      <c r="Q20" s="16"/>
      <c r="R20" s="16"/>
      <c r="S20" s="17"/>
    </row>
    <row r="21" spans="1:19" ht="62.4" x14ac:dyDescent="0.25">
      <c r="A21" s="11" t="s">
        <v>183</v>
      </c>
      <c r="B21" s="12" t="s">
        <v>96</v>
      </c>
      <c r="C21" s="12" t="s">
        <v>13</v>
      </c>
      <c r="D21" s="12" t="s">
        <v>54</v>
      </c>
      <c r="E21" s="12" t="s">
        <v>31</v>
      </c>
      <c r="F21" s="12" t="s">
        <v>54</v>
      </c>
      <c r="G21" s="12" t="s">
        <v>62</v>
      </c>
      <c r="H21" s="12" t="s">
        <v>189</v>
      </c>
      <c r="I21" s="12" t="s">
        <v>184</v>
      </c>
      <c r="J21" s="12" t="s">
        <v>0</v>
      </c>
      <c r="K21" s="7" t="s">
        <v>0</v>
      </c>
      <c r="L21" s="12" t="s">
        <v>0</v>
      </c>
      <c r="M21" s="9">
        <f t="shared" si="4"/>
        <v>130192920</v>
      </c>
      <c r="N21" s="9">
        <f t="shared" si="5"/>
        <v>0</v>
      </c>
      <c r="O21" s="9">
        <f t="shared" si="5"/>
        <v>0</v>
      </c>
      <c r="P21" s="10">
        <f t="shared" si="1"/>
        <v>0</v>
      </c>
      <c r="Q21" s="16"/>
      <c r="R21" s="16"/>
      <c r="S21" s="17"/>
    </row>
    <row r="22" spans="1:19" ht="15.6" x14ac:dyDescent="0.25">
      <c r="A22" s="11" t="s">
        <v>190</v>
      </c>
      <c r="B22" s="41" t="s">
        <v>0</v>
      </c>
      <c r="C22" s="41" t="s">
        <v>0</v>
      </c>
      <c r="D22" s="41" t="s">
        <v>0</v>
      </c>
      <c r="E22" s="41" t="s">
        <v>0</v>
      </c>
      <c r="F22" s="41" t="s">
        <v>0</v>
      </c>
      <c r="G22" s="41" t="s">
        <v>0</v>
      </c>
      <c r="H22" s="41" t="s">
        <v>0</v>
      </c>
      <c r="I22" s="41" t="s">
        <v>0</v>
      </c>
      <c r="J22" s="41" t="s">
        <v>0</v>
      </c>
      <c r="K22" s="42" t="s">
        <v>0</v>
      </c>
      <c r="L22" s="41" t="s">
        <v>0</v>
      </c>
      <c r="M22" s="9">
        <f t="shared" si="4"/>
        <v>130192920</v>
      </c>
      <c r="N22" s="9">
        <f t="shared" si="5"/>
        <v>0</v>
      </c>
      <c r="O22" s="9">
        <f t="shared" si="5"/>
        <v>0</v>
      </c>
      <c r="P22" s="10">
        <f t="shared" si="1"/>
        <v>0</v>
      </c>
      <c r="Q22" s="16"/>
      <c r="R22" s="16"/>
      <c r="S22" s="17"/>
    </row>
    <row r="23" spans="1:19" ht="59.25" customHeight="1" x14ac:dyDescent="0.25">
      <c r="A23" s="43" t="s">
        <v>326</v>
      </c>
      <c r="B23" s="39" t="s">
        <v>96</v>
      </c>
      <c r="C23" s="39" t="s">
        <v>13</v>
      </c>
      <c r="D23" s="39" t="s">
        <v>54</v>
      </c>
      <c r="E23" s="39" t="s">
        <v>31</v>
      </c>
      <c r="F23" s="39" t="s">
        <v>54</v>
      </c>
      <c r="G23" s="39" t="s">
        <v>62</v>
      </c>
      <c r="H23" s="39" t="s">
        <v>189</v>
      </c>
      <c r="I23" s="39" t="s">
        <v>184</v>
      </c>
      <c r="J23" s="44" t="s">
        <v>114</v>
      </c>
      <c r="K23" s="45">
        <v>3.08</v>
      </c>
      <c r="L23" s="44" t="s">
        <v>44</v>
      </c>
      <c r="M23" s="46">
        <v>130192920</v>
      </c>
      <c r="N23" s="46">
        <v>0</v>
      </c>
      <c r="O23" s="46">
        <v>0</v>
      </c>
      <c r="P23" s="10">
        <f t="shared" si="1"/>
        <v>0</v>
      </c>
      <c r="Q23" s="16"/>
      <c r="R23" s="16"/>
      <c r="S23" s="17"/>
    </row>
    <row r="24" spans="1:19" s="3" customFormat="1" ht="46.8" x14ac:dyDescent="0.25">
      <c r="A24" s="11" t="s">
        <v>303</v>
      </c>
      <c r="B24" s="12" t="s">
        <v>85</v>
      </c>
      <c r="C24" s="12" t="s">
        <v>0</v>
      </c>
      <c r="D24" s="12" t="s">
        <v>0</v>
      </c>
      <c r="E24" s="12" t="s">
        <v>0</v>
      </c>
      <c r="F24" s="12" t="s">
        <v>0</v>
      </c>
      <c r="G24" s="12" t="s">
        <v>0</v>
      </c>
      <c r="H24" s="12" t="s">
        <v>0</v>
      </c>
      <c r="I24" s="12" t="s">
        <v>0</v>
      </c>
      <c r="J24" s="13" t="s">
        <v>0</v>
      </c>
      <c r="K24" s="14" t="s">
        <v>0</v>
      </c>
      <c r="L24" s="13" t="s">
        <v>0</v>
      </c>
      <c r="M24" s="9">
        <f t="shared" ref="M24:M31" si="6">M25</f>
        <v>1463554290</v>
      </c>
      <c r="N24" s="9">
        <f t="shared" ref="N24:O31" si="7">N25</f>
        <v>0</v>
      </c>
      <c r="O24" s="9">
        <f t="shared" si="7"/>
        <v>0</v>
      </c>
      <c r="P24" s="10">
        <f t="shared" si="1"/>
        <v>0</v>
      </c>
      <c r="Q24" s="36"/>
      <c r="R24" s="36"/>
      <c r="S24" s="37"/>
    </row>
    <row r="25" spans="1:19" s="3" customFormat="1" ht="62.4" x14ac:dyDescent="0.25">
      <c r="A25" s="11" t="s">
        <v>304</v>
      </c>
      <c r="B25" s="12" t="s">
        <v>85</v>
      </c>
      <c r="C25" s="12" t="s">
        <v>12</v>
      </c>
      <c r="D25" s="12" t="s">
        <v>305</v>
      </c>
      <c r="E25" s="12" t="s">
        <v>0</v>
      </c>
      <c r="F25" s="12" t="s">
        <v>0</v>
      </c>
      <c r="G25" s="12" t="s">
        <v>0</v>
      </c>
      <c r="H25" s="12" t="s">
        <v>0</v>
      </c>
      <c r="I25" s="12" t="s">
        <v>0</v>
      </c>
      <c r="J25" s="13" t="s">
        <v>0</v>
      </c>
      <c r="K25" s="14" t="s">
        <v>0</v>
      </c>
      <c r="L25" s="13" t="s">
        <v>0</v>
      </c>
      <c r="M25" s="9">
        <f t="shared" si="6"/>
        <v>1463554290</v>
      </c>
      <c r="N25" s="9">
        <f t="shared" si="7"/>
        <v>0</v>
      </c>
      <c r="O25" s="9">
        <f t="shared" si="7"/>
        <v>0</v>
      </c>
      <c r="P25" s="10">
        <f t="shared" si="1"/>
        <v>0</v>
      </c>
      <c r="Q25" s="36"/>
      <c r="R25" s="36"/>
      <c r="S25" s="37"/>
    </row>
    <row r="26" spans="1:19" s="3" customFormat="1" ht="31.2" x14ac:dyDescent="0.25">
      <c r="A26" s="11" t="s">
        <v>306</v>
      </c>
      <c r="B26" s="12" t="s">
        <v>85</v>
      </c>
      <c r="C26" s="12" t="s">
        <v>12</v>
      </c>
      <c r="D26" s="12" t="s">
        <v>305</v>
      </c>
      <c r="E26" s="12" t="s">
        <v>307</v>
      </c>
      <c r="F26" s="12" t="s">
        <v>0</v>
      </c>
      <c r="G26" s="12" t="s">
        <v>0</v>
      </c>
      <c r="H26" s="12" t="s">
        <v>0</v>
      </c>
      <c r="I26" s="12" t="s">
        <v>0</v>
      </c>
      <c r="J26" s="13" t="s">
        <v>0</v>
      </c>
      <c r="K26" s="14" t="s">
        <v>0</v>
      </c>
      <c r="L26" s="13" t="s">
        <v>0</v>
      </c>
      <c r="M26" s="9">
        <f t="shared" si="6"/>
        <v>1463554290</v>
      </c>
      <c r="N26" s="9">
        <f t="shared" si="7"/>
        <v>0</v>
      </c>
      <c r="O26" s="9">
        <f t="shared" si="7"/>
        <v>0</v>
      </c>
      <c r="P26" s="10">
        <f t="shared" si="1"/>
        <v>0</v>
      </c>
      <c r="Q26" s="36"/>
      <c r="R26" s="36"/>
      <c r="S26" s="37"/>
    </row>
    <row r="27" spans="1:19" s="3" customFormat="1" ht="15.6" x14ac:dyDescent="0.25">
      <c r="A27" s="11" t="s">
        <v>308</v>
      </c>
      <c r="B27" s="12" t="s">
        <v>85</v>
      </c>
      <c r="C27" s="12" t="s">
        <v>12</v>
      </c>
      <c r="D27" s="12" t="s">
        <v>305</v>
      </c>
      <c r="E27" s="12" t="s">
        <v>307</v>
      </c>
      <c r="F27" s="12" t="s">
        <v>49</v>
      </c>
      <c r="G27" s="12" t="s">
        <v>0</v>
      </c>
      <c r="H27" s="12" t="s">
        <v>0</v>
      </c>
      <c r="I27" s="12" t="s">
        <v>0</v>
      </c>
      <c r="J27" s="13" t="s">
        <v>0</v>
      </c>
      <c r="K27" s="14" t="s">
        <v>0</v>
      </c>
      <c r="L27" s="13" t="s">
        <v>0</v>
      </c>
      <c r="M27" s="9">
        <f t="shared" si="6"/>
        <v>1463554290</v>
      </c>
      <c r="N27" s="9">
        <f t="shared" si="7"/>
        <v>0</v>
      </c>
      <c r="O27" s="9">
        <f t="shared" si="7"/>
        <v>0</v>
      </c>
      <c r="P27" s="10">
        <f t="shared" si="1"/>
        <v>0</v>
      </c>
      <c r="Q27" s="36"/>
      <c r="R27" s="36"/>
      <c r="S27" s="37"/>
    </row>
    <row r="28" spans="1:19" s="3" customFormat="1" ht="31.2" x14ac:dyDescent="0.25">
      <c r="A28" s="11" t="s">
        <v>309</v>
      </c>
      <c r="B28" s="12" t="s">
        <v>85</v>
      </c>
      <c r="C28" s="12" t="s">
        <v>12</v>
      </c>
      <c r="D28" s="12" t="s">
        <v>305</v>
      </c>
      <c r="E28" s="12" t="s">
        <v>307</v>
      </c>
      <c r="F28" s="12" t="s">
        <v>49</v>
      </c>
      <c r="G28" s="12" t="s">
        <v>35</v>
      </c>
      <c r="H28" s="12" t="s">
        <v>0</v>
      </c>
      <c r="I28" s="12" t="s">
        <v>0</v>
      </c>
      <c r="J28" s="13" t="s">
        <v>0</v>
      </c>
      <c r="K28" s="14" t="s">
        <v>0</v>
      </c>
      <c r="L28" s="13" t="s">
        <v>0</v>
      </c>
      <c r="M28" s="9">
        <f t="shared" si="6"/>
        <v>1463554290</v>
      </c>
      <c r="N28" s="9">
        <f t="shared" si="7"/>
        <v>0</v>
      </c>
      <c r="O28" s="9">
        <f t="shared" si="7"/>
        <v>0</v>
      </c>
      <c r="P28" s="10">
        <f t="shared" si="1"/>
        <v>0</v>
      </c>
      <c r="Q28" s="36"/>
      <c r="R28" s="36"/>
      <c r="S28" s="37"/>
    </row>
    <row r="29" spans="1:19" s="3" customFormat="1" ht="31.2" x14ac:dyDescent="0.25">
      <c r="A29" s="11" t="s">
        <v>310</v>
      </c>
      <c r="B29" s="12" t="s">
        <v>85</v>
      </c>
      <c r="C29" s="12" t="s">
        <v>12</v>
      </c>
      <c r="D29" s="12" t="s">
        <v>305</v>
      </c>
      <c r="E29" s="12" t="s">
        <v>307</v>
      </c>
      <c r="F29" s="12" t="s">
        <v>49</v>
      </c>
      <c r="G29" s="12" t="s">
        <v>35</v>
      </c>
      <c r="H29" s="12" t="s">
        <v>311</v>
      </c>
      <c r="I29" s="12" t="s">
        <v>0</v>
      </c>
      <c r="J29" s="13" t="s">
        <v>0</v>
      </c>
      <c r="K29" s="14" t="s">
        <v>0</v>
      </c>
      <c r="L29" s="13" t="s">
        <v>0</v>
      </c>
      <c r="M29" s="9">
        <f t="shared" si="6"/>
        <v>1463554290</v>
      </c>
      <c r="N29" s="9">
        <f t="shared" si="7"/>
        <v>0</v>
      </c>
      <c r="O29" s="9">
        <f t="shared" si="7"/>
        <v>0</v>
      </c>
      <c r="P29" s="10">
        <f t="shared" si="1"/>
        <v>0</v>
      </c>
      <c r="Q29" s="36"/>
      <c r="R29" s="36"/>
      <c r="S29" s="37"/>
    </row>
    <row r="30" spans="1:19" s="3" customFormat="1" ht="62.4" x14ac:dyDescent="0.25">
      <c r="A30" s="11" t="s">
        <v>183</v>
      </c>
      <c r="B30" s="12" t="s">
        <v>85</v>
      </c>
      <c r="C30" s="12" t="s">
        <v>12</v>
      </c>
      <c r="D30" s="12" t="s">
        <v>305</v>
      </c>
      <c r="E30" s="12" t="s">
        <v>307</v>
      </c>
      <c r="F30" s="12" t="s">
        <v>49</v>
      </c>
      <c r="G30" s="12" t="s">
        <v>35</v>
      </c>
      <c r="H30" s="12" t="s">
        <v>311</v>
      </c>
      <c r="I30" s="12" t="s">
        <v>184</v>
      </c>
      <c r="J30" s="13" t="s">
        <v>0</v>
      </c>
      <c r="K30" s="14" t="s">
        <v>0</v>
      </c>
      <c r="L30" s="13" t="s">
        <v>0</v>
      </c>
      <c r="M30" s="9">
        <f t="shared" si="6"/>
        <v>1463554290</v>
      </c>
      <c r="N30" s="9">
        <f t="shared" si="7"/>
        <v>0</v>
      </c>
      <c r="O30" s="9">
        <f t="shared" si="7"/>
        <v>0</v>
      </c>
      <c r="P30" s="10">
        <f t="shared" si="1"/>
        <v>0</v>
      </c>
      <c r="Q30" s="36"/>
      <c r="R30" s="36"/>
      <c r="S30" s="37"/>
    </row>
    <row r="31" spans="1:19" s="3" customFormat="1" ht="15.6" x14ac:dyDescent="0.25">
      <c r="A31" s="11" t="s">
        <v>202</v>
      </c>
      <c r="B31" s="12" t="s">
        <v>0</v>
      </c>
      <c r="C31" s="12" t="s">
        <v>0</v>
      </c>
      <c r="D31" s="12" t="s">
        <v>0</v>
      </c>
      <c r="E31" s="12" t="s">
        <v>0</v>
      </c>
      <c r="F31" s="12" t="s">
        <v>0</v>
      </c>
      <c r="G31" s="12" t="s">
        <v>0</v>
      </c>
      <c r="H31" s="12" t="s">
        <v>0</v>
      </c>
      <c r="I31" s="12" t="s">
        <v>0</v>
      </c>
      <c r="J31" s="13" t="s">
        <v>0</v>
      </c>
      <c r="K31" s="14" t="s">
        <v>0</v>
      </c>
      <c r="L31" s="13" t="s">
        <v>0</v>
      </c>
      <c r="M31" s="9">
        <f t="shared" si="6"/>
        <v>1463554290</v>
      </c>
      <c r="N31" s="9">
        <f t="shared" si="7"/>
        <v>0</v>
      </c>
      <c r="O31" s="9">
        <f t="shared" si="7"/>
        <v>0</v>
      </c>
      <c r="P31" s="10">
        <f t="shared" si="1"/>
        <v>0</v>
      </c>
      <c r="Q31" s="36"/>
      <c r="R31" s="36"/>
      <c r="S31" s="37"/>
    </row>
    <row r="32" spans="1:19" ht="46.8" x14ac:dyDescent="0.25">
      <c r="A32" s="43" t="s">
        <v>312</v>
      </c>
      <c r="B32" s="39" t="s">
        <v>85</v>
      </c>
      <c r="C32" s="39" t="s">
        <v>12</v>
      </c>
      <c r="D32" s="39" t="s">
        <v>305</v>
      </c>
      <c r="E32" s="39" t="s">
        <v>307</v>
      </c>
      <c r="F32" s="39" t="s">
        <v>49</v>
      </c>
      <c r="G32" s="39" t="s">
        <v>35</v>
      </c>
      <c r="H32" s="39" t="s">
        <v>311</v>
      </c>
      <c r="I32" s="39" t="s">
        <v>184</v>
      </c>
      <c r="J32" s="44" t="s">
        <v>322</v>
      </c>
      <c r="K32" s="45">
        <v>205.2</v>
      </c>
      <c r="L32" s="44">
        <v>2024</v>
      </c>
      <c r="M32" s="46">
        <v>1463554290</v>
      </c>
      <c r="N32" s="46">
        <v>0</v>
      </c>
      <c r="O32" s="46">
        <v>0</v>
      </c>
      <c r="P32" s="10">
        <f t="shared" si="1"/>
        <v>0</v>
      </c>
      <c r="Q32" s="16"/>
      <c r="R32" s="16"/>
      <c r="S32" s="17"/>
    </row>
    <row r="33" spans="1:19" ht="46.8" x14ac:dyDescent="0.25">
      <c r="A33" s="11" t="s">
        <v>191</v>
      </c>
      <c r="B33" s="12" t="s">
        <v>22</v>
      </c>
      <c r="C33" s="12" t="s">
        <v>0</v>
      </c>
      <c r="D33" s="12" t="s">
        <v>0</v>
      </c>
      <c r="E33" s="12" t="s">
        <v>0</v>
      </c>
      <c r="F33" s="12" t="s">
        <v>0</v>
      </c>
      <c r="G33" s="12" t="s">
        <v>0</v>
      </c>
      <c r="H33" s="15" t="s">
        <v>0</v>
      </c>
      <c r="I33" s="15" t="s">
        <v>0</v>
      </c>
      <c r="J33" s="15" t="s">
        <v>0</v>
      </c>
      <c r="K33" s="8" t="s">
        <v>0</v>
      </c>
      <c r="L33" s="15" t="s">
        <v>0</v>
      </c>
      <c r="M33" s="9">
        <f>M34+M82+M105</f>
        <v>716665316.79999995</v>
      </c>
      <c r="N33" s="9">
        <f>N34+N82+N105</f>
        <v>13813696.82</v>
      </c>
      <c r="O33" s="9">
        <f>O34+O82+O105</f>
        <v>23362097.640000001</v>
      </c>
      <c r="P33" s="10">
        <f t="shared" si="1"/>
        <v>3.2598337176849415E-2</v>
      </c>
      <c r="Q33" s="16"/>
      <c r="R33" s="16"/>
      <c r="S33" s="17"/>
    </row>
    <row r="34" spans="1:19" ht="31.2" x14ac:dyDescent="0.25">
      <c r="A34" s="11" t="s">
        <v>192</v>
      </c>
      <c r="B34" s="12" t="s">
        <v>22</v>
      </c>
      <c r="C34" s="12" t="s">
        <v>12</v>
      </c>
      <c r="D34" s="12" t="s">
        <v>193</v>
      </c>
      <c r="E34" s="12" t="s">
        <v>0</v>
      </c>
      <c r="F34" s="12" t="s">
        <v>0</v>
      </c>
      <c r="G34" s="12" t="s">
        <v>0</v>
      </c>
      <c r="H34" s="15" t="s">
        <v>0</v>
      </c>
      <c r="I34" s="15" t="s">
        <v>0</v>
      </c>
      <c r="J34" s="15" t="s">
        <v>0</v>
      </c>
      <c r="K34" s="8" t="s">
        <v>0</v>
      </c>
      <c r="L34" s="15" t="s">
        <v>0</v>
      </c>
      <c r="M34" s="9">
        <f>M35</f>
        <v>402225508.38</v>
      </c>
      <c r="N34" s="9">
        <f t="shared" ref="N34:O35" si="8">N35</f>
        <v>0</v>
      </c>
      <c r="O34" s="9">
        <f t="shared" si="8"/>
        <v>9548400.8200000003</v>
      </c>
      <c r="P34" s="10">
        <f t="shared" si="1"/>
        <v>2.373892411363232E-2</v>
      </c>
      <c r="Q34" s="16"/>
      <c r="R34" s="16"/>
      <c r="S34" s="17"/>
    </row>
    <row r="35" spans="1:19" ht="46.8" x14ac:dyDescent="0.25">
      <c r="A35" s="11" t="s">
        <v>194</v>
      </c>
      <c r="B35" s="12" t="s">
        <v>22</v>
      </c>
      <c r="C35" s="12" t="s">
        <v>12</v>
      </c>
      <c r="D35" s="12" t="s">
        <v>193</v>
      </c>
      <c r="E35" s="12" t="s">
        <v>195</v>
      </c>
      <c r="F35" s="12" t="s">
        <v>0</v>
      </c>
      <c r="G35" s="12" t="s">
        <v>0</v>
      </c>
      <c r="H35" s="15" t="s">
        <v>0</v>
      </c>
      <c r="I35" s="15" t="s">
        <v>0</v>
      </c>
      <c r="J35" s="15" t="s">
        <v>0</v>
      </c>
      <c r="K35" s="8" t="s">
        <v>0</v>
      </c>
      <c r="L35" s="15" t="s">
        <v>0</v>
      </c>
      <c r="M35" s="9">
        <f>M36</f>
        <v>402225508.38</v>
      </c>
      <c r="N35" s="9">
        <f t="shared" si="8"/>
        <v>0</v>
      </c>
      <c r="O35" s="9">
        <f t="shared" si="8"/>
        <v>9548400.8200000003</v>
      </c>
      <c r="P35" s="10">
        <f t="shared" si="1"/>
        <v>2.373892411363232E-2</v>
      </c>
      <c r="Q35" s="16"/>
      <c r="R35" s="16"/>
      <c r="S35" s="17"/>
    </row>
    <row r="36" spans="1:19" ht="15.6" x14ac:dyDescent="0.25">
      <c r="A36" s="18" t="s">
        <v>119</v>
      </c>
      <c r="B36" s="12" t="s">
        <v>22</v>
      </c>
      <c r="C36" s="12" t="s">
        <v>12</v>
      </c>
      <c r="D36" s="12" t="s">
        <v>193</v>
      </c>
      <c r="E36" s="12" t="s">
        <v>195</v>
      </c>
      <c r="F36" s="12" t="s">
        <v>35</v>
      </c>
      <c r="G36" s="12" t="s">
        <v>0</v>
      </c>
      <c r="H36" s="12" t="s">
        <v>0</v>
      </c>
      <c r="I36" s="12" t="s">
        <v>0</v>
      </c>
      <c r="J36" s="12" t="s">
        <v>0</v>
      </c>
      <c r="K36" s="7" t="s">
        <v>0</v>
      </c>
      <c r="L36" s="12" t="s">
        <v>0</v>
      </c>
      <c r="M36" s="9">
        <f>M37+M56</f>
        <v>402225508.38</v>
      </c>
      <c r="N36" s="9">
        <f>N37+N56</f>
        <v>0</v>
      </c>
      <c r="O36" s="9">
        <f>O37+O56</f>
        <v>9548400.8200000003</v>
      </c>
      <c r="P36" s="10">
        <f t="shared" si="1"/>
        <v>2.373892411363232E-2</v>
      </c>
      <c r="Q36" s="16"/>
      <c r="R36" s="16"/>
      <c r="S36" s="17"/>
    </row>
    <row r="37" spans="1:19" ht="15.6" x14ac:dyDescent="0.25">
      <c r="A37" s="18" t="s">
        <v>120</v>
      </c>
      <c r="B37" s="12" t="s">
        <v>22</v>
      </c>
      <c r="C37" s="12" t="s">
        <v>12</v>
      </c>
      <c r="D37" s="12" t="s">
        <v>193</v>
      </c>
      <c r="E37" s="12" t="s">
        <v>195</v>
      </c>
      <c r="F37" s="12" t="s">
        <v>35</v>
      </c>
      <c r="G37" s="12" t="s">
        <v>28</v>
      </c>
      <c r="H37" s="12" t="s">
        <v>0</v>
      </c>
      <c r="I37" s="12" t="s">
        <v>0</v>
      </c>
      <c r="J37" s="12" t="s">
        <v>0</v>
      </c>
      <c r="K37" s="7" t="s">
        <v>0</v>
      </c>
      <c r="L37" s="12" t="s">
        <v>0</v>
      </c>
      <c r="M37" s="9">
        <f>M38</f>
        <v>118061340.51000001</v>
      </c>
      <c r="N37" s="9">
        <f t="shared" ref="N37:O38" si="9">N38</f>
        <v>0</v>
      </c>
      <c r="O37" s="9">
        <f t="shared" si="9"/>
        <v>3583621.78</v>
      </c>
      <c r="P37" s="10">
        <f t="shared" si="1"/>
        <v>3.0353897088746511E-2</v>
      </c>
      <c r="Q37" s="16"/>
      <c r="R37" s="16"/>
      <c r="S37" s="17"/>
    </row>
    <row r="38" spans="1:19" ht="46.8" x14ac:dyDescent="0.25">
      <c r="A38" s="11" t="s">
        <v>196</v>
      </c>
      <c r="B38" s="12" t="s">
        <v>22</v>
      </c>
      <c r="C38" s="12" t="s">
        <v>12</v>
      </c>
      <c r="D38" s="12" t="s">
        <v>193</v>
      </c>
      <c r="E38" s="12" t="s">
        <v>195</v>
      </c>
      <c r="F38" s="12" t="s">
        <v>35</v>
      </c>
      <c r="G38" s="12" t="s">
        <v>28</v>
      </c>
      <c r="H38" s="12" t="s">
        <v>197</v>
      </c>
      <c r="I38" s="15" t="s">
        <v>0</v>
      </c>
      <c r="J38" s="15" t="s">
        <v>0</v>
      </c>
      <c r="K38" s="8" t="s">
        <v>0</v>
      </c>
      <c r="L38" s="15" t="s">
        <v>0</v>
      </c>
      <c r="M38" s="9">
        <f>M39</f>
        <v>118061340.51000001</v>
      </c>
      <c r="N38" s="9">
        <f t="shared" si="9"/>
        <v>0</v>
      </c>
      <c r="O38" s="9">
        <f t="shared" si="9"/>
        <v>3583621.78</v>
      </c>
      <c r="P38" s="10">
        <f t="shared" si="1"/>
        <v>3.0353897088746511E-2</v>
      </c>
      <c r="Q38" s="16"/>
      <c r="R38" s="16"/>
      <c r="S38" s="17"/>
    </row>
    <row r="39" spans="1:19" ht="62.4" x14ac:dyDescent="0.25">
      <c r="A39" s="11" t="s">
        <v>183</v>
      </c>
      <c r="B39" s="12" t="s">
        <v>22</v>
      </c>
      <c r="C39" s="12" t="s">
        <v>12</v>
      </c>
      <c r="D39" s="12" t="s">
        <v>193</v>
      </c>
      <c r="E39" s="12" t="s">
        <v>195</v>
      </c>
      <c r="F39" s="12" t="s">
        <v>35</v>
      </c>
      <c r="G39" s="12" t="s">
        <v>28</v>
      </c>
      <c r="H39" s="12" t="s">
        <v>197</v>
      </c>
      <c r="I39" s="12" t="s">
        <v>184</v>
      </c>
      <c r="J39" s="12" t="s">
        <v>0</v>
      </c>
      <c r="K39" s="7" t="s">
        <v>0</v>
      </c>
      <c r="L39" s="12" t="s">
        <v>0</v>
      </c>
      <c r="M39" s="9">
        <f>M40+M42+M44++M49+M52+M54+M47</f>
        <v>118061340.51000001</v>
      </c>
      <c r="N39" s="9">
        <f>N40+N42+N44+N49+N52+N54+N47</f>
        <v>0</v>
      </c>
      <c r="O39" s="9">
        <f>O40+O42+O44+O49+O52+O54+O47</f>
        <v>3583621.78</v>
      </c>
      <c r="P39" s="10">
        <f t="shared" si="1"/>
        <v>3.0353897088746511E-2</v>
      </c>
      <c r="Q39" s="16"/>
      <c r="R39" s="16"/>
      <c r="S39" s="17"/>
    </row>
    <row r="40" spans="1:19" ht="15.6" x14ac:dyDescent="0.25">
      <c r="A40" s="11" t="s">
        <v>202</v>
      </c>
      <c r="B40" s="41" t="s">
        <v>0</v>
      </c>
      <c r="C40" s="41" t="s">
        <v>0</v>
      </c>
      <c r="D40" s="41" t="s">
        <v>0</v>
      </c>
      <c r="E40" s="41" t="s">
        <v>0</v>
      </c>
      <c r="F40" s="41" t="s">
        <v>0</v>
      </c>
      <c r="G40" s="41" t="s">
        <v>0</v>
      </c>
      <c r="H40" s="41" t="s">
        <v>0</v>
      </c>
      <c r="I40" s="41" t="s">
        <v>0</v>
      </c>
      <c r="J40" s="41" t="s">
        <v>0</v>
      </c>
      <c r="K40" s="42" t="s">
        <v>0</v>
      </c>
      <c r="L40" s="41" t="s">
        <v>0</v>
      </c>
      <c r="M40" s="9">
        <f>M41</f>
        <v>4318510.4000000004</v>
      </c>
      <c r="N40" s="9">
        <f t="shared" ref="N40:O40" si="10">N41</f>
        <v>0</v>
      </c>
      <c r="O40" s="9">
        <f t="shared" si="10"/>
        <v>0</v>
      </c>
      <c r="P40" s="10">
        <f t="shared" si="1"/>
        <v>0</v>
      </c>
      <c r="Q40" s="16"/>
      <c r="R40" s="16"/>
      <c r="S40" s="17"/>
    </row>
    <row r="41" spans="1:19" ht="46.8" x14ac:dyDescent="0.25">
      <c r="A41" s="43" t="s">
        <v>203</v>
      </c>
      <c r="B41" s="39" t="s">
        <v>22</v>
      </c>
      <c r="C41" s="39" t="s">
        <v>12</v>
      </c>
      <c r="D41" s="39" t="s">
        <v>193</v>
      </c>
      <c r="E41" s="39" t="s">
        <v>195</v>
      </c>
      <c r="F41" s="39" t="s">
        <v>35</v>
      </c>
      <c r="G41" s="39" t="s">
        <v>28</v>
      </c>
      <c r="H41" s="39" t="s">
        <v>197</v>
      </c>
      <c r="I41" s="39" t="s">
        <v>184</v>
      </c>
      <c r="J41" s="44" t="s">
        <v>204</v>
      </c>
      <c r="K41" s="45">
        <v>290</v>
      </c>
      <c r="L41" s="44" t="s">
        <v>44</v>
      </c>
      <c r="M41" s="46">
        <v>4318510.4000000004</v>
      </c>
      <c r="N41" s="46">
        <v>0</v>
      </c>
      <c r="O41" s="46">
        <v>0</v>
      </c>
      <c r="P41" s="10">
        <f t="shared" si="1"/>
        <v>0</v>
      </c>
      <c r="Q41" s="16"/>
      <c r="R41" s="16"/>
      <c r="S41" s="17"/>
    </row>
    <row r="42" spans="1:19" ht="15.6" x14ac:dyDescent="0.25">
      <c r="A42" s="11" t="s">
        <v>206</v>
      </c>
      <c r="B42" s="41" t="s">
        <v>0</v>
      </c>
      <c r="C42" s="41" t="s">
        <v>0</v>
      </c>
      <c r="D42" s="41" t="s">
        <v>0</v>
      </c>
      <c r="E42" s="41" t="s">
        <v>0</v>
      </c>
      <c r="F42" s="41" t="s">
        <v>0</v>
      </c>
      <c r="G42" s="41" t="s">
        <v>0</v>
      </c>
      <c r="H42" s="41" t="s">
        <v>0</v>
      </c>
      <c r="I42" s="41" t="s">
        <v>0</v>
      </c>
      <c r="J42" s="41" t="s">
        <v>0</v>
      </c>
      <c r="K42" s="42" t="s">
        <v>0</v>
      </c>
      <c r="L42" s="41" t="s">
        <v>0</v>
      </c>
      <c r="M42" s="9">
        <f>M43</f>
        <v>14355197.220000001</v>
      </c>
      <c r="N42" s="9">
        <f t="shared" ref="N42:O42" si="11">N43</f>
        <v>0</v>
      </c>
      <c r="O42" s="9">
        <f t="shared" si="11"/>
        <v>0</v>
      </c>
      <c r="P42" s="10">
        <f t="shared" si="1"/>
        <v>0</v>
      </c>
      <c r="Q42" s="16"/>
      <c r="R42" s="16"/>
      <c r="S42" s="17"/>
    </row>
    <row r="43" spans="1:19" ht="46.8" x14ac:dyDescent="0.25">
      <c r="A43" s="43" t="s">
        <v>207</v>
      </c>
      <c r="B43" s="39" t="s">
        <v>22</v>
      </c>
      <c r="C43" s="39" t="s">
        <v>12</v>
      </c>
      <c r="D43" s="39" t="s">
        <v>193</v>
      </c>
      <c r="E43" s="39" t="s">
        <v>195</v>
      </c>
      <c r="F43" s="39" t="s">
        <v>35</v>
      </c>
      <c r="G43" s="39" t="s">
        <v>28</v>
      </c>
      <c r="H43" s="39" t="s">
        <v>197</v>
      </c>
      <c r="I43" s="39" t="s">
        <v>184</v>
      </c>
      <c r="J43" s="44" t="s">
        <v>201</v>
      </c>
      <c r="K43" s="45">
        <v>65</v>
      </c>
      <c r="L43" s="44" t="s">
        <v>44</v>
      </c>
      <c r="M43" s="46">
        <v>14355197.220000001</v>
      </c>
      <c r="N43" s="46">
        <v>0</v>
      </c>
      <c r="O43" s="46">
        <v>0</v>
      </c>
      <c r="P43" s="10">
        <f t="shared" si="1"/>
        <v>0</v>
      </c>
      <c r="Q43" s="16"/>
      <c r="R43" s="16"/>
      <c r="S43" s="17"/>
    </row>
    <row r="44" spans="1:19" ht="15.6" x14ac:dyDescent="0.25">
      <c r="A44" s="11" t="s">
        <v>185</v>
      </c>
      <c r="B44" s="41" t="s">
        <v>0</v>
      </c>
      <c r="C44" s="41" t="s">
        <v>0</v>
      </c>
      <c r="D44" s="41" t="s">
        <v>0</v>
      </c>
      <c r="E44" s="41" t="s">
        <v>0</v>
      </c>
      <c r="F44" s="41" t="s">
        <v>0</v>
      </c>
      <c r="G44" s="41" t="s">
        <v>0</v>
      </c>
      <c r="H44" s="41" t="s">
        <v>0</v>
      </c>
      <c r="I44" s="41" t="s">
        <v>0</v>
      </c>
      <c r="J44" s="41" t="s">
        <v>0</v>
      </c>
      <c r="K44" s="42" t="s">
        <v>0</v>
      </c>
      <c r="L44" s="41" t="s">
        <v>0</v>
      </c>
      <c r="M44" s="9">
        <f>M45+M46</f>
        <v>55249121.299999997</v>
      </c>
      <c r="N44" s="9">
        <f t="shared" ref="N44:O44" si="12">N45+N46</f>
        <v>0</v>
      </c>
      <c r="O44" s="9">
        <f t="shared" si="12"/>
        <v>0</v>
      </c>
      <c r="P44" s="10">
        <f t="shared" si="1"/>
        <v>0</v>
      </c>
      <c r="Q44" s="16"/>
      <c r="R44" s="16"/>
      <c r="S44" s="17"/>
    </row>
    <row r="45" spans="1:19" ht="46.8" x14ac:dyDescent="0.25">
      <c r="A45" s="43" t="s">
        <v>209</v>
      </c>
      <c r="B45" s="39" t="s">
        <v>22</v>
      </c>
      <c r="C45" s="39" t="s">
        <v>12</v>
      </c>
      <c r="D45" s="39" t="s">
        <v>193</v>
      </c>
      <c r="E45" s="39" t="s">
        <v>195</v>
      </c>
      <c r="F45" s="39" t="s">
        <v>35</v>
      </c>
      <c r="G45" s="39" t="s">
        <v>28</v>
      </c>
      <c r="H45" s="39" t="s">
        <v>197</v>
      </c>
      <c r="I45" s="39" t="s">
        <v>184</v>
      </c>
      <c r="J45" s="44" t="s">
        <v>204</v>
      </c>
      <c r="K45" s="45">
        <v>13354</v>
      </c>
      <c r="L45" s="44" t="s">
        <v>42</v>
      </c>
      <c r="M45" s="46">
        <v>41684210.530000001</v>
      </c>
      <c r="N45" s="46">
        <v>0</v>
      </c>
      <c r="O45" s="46">
        <v>0</v>
      </c>
      <c r="P45" s="10">
        <f t="shared" si="1"/>
        <v>0</v>
      </c>
      <c r="Q45" s="16"/>
      <c r="R45" s="16"/>
      <c r="S45" s="17"/>
    </row>
    <row r="46" spans="1:19" ht="46.8" x14ac:dyDescent="0.25">
      <c r="A46" s="43" t="s">
        <v>210</v>
      </c>
      <c r="B46" s="39" t="s">
        <v>22</v>
      </c>
      <c r="C46" s="39" t="s">
        <v>12</v>
      </c>
      <c r="D46" s="39" t="s">
        <v>193</v>
      </c>
      <c r="E46" s="39" t="s">
        <v>195</v>
      </c>
      <c r="F46" s="39" t="s">
        <v>35</v>
      </c>
      <c r="G46" s="39" t="s">
        <v>28</v>
      </c>
      <c r="H46" s="39" t="s">
        <v>197</v>
      </c>
      <c r="I46" s="39" t="s">
        <v>184</v>
      </c>
      <c r="J46" s="44" t="s">
        <v>204</v>
      </c>
      <c r="K46" s="45">
        <v>2388</v>
      </c>
      <c r="L46" s="44" t="s">
        <v>44</v>
      </c>
      <c r="M46" s="46">
        <v>13564910.77</v>
      </c>
      <c r="N46" s="46">
        <v>0</v>
      </c>
      <c r="O46" s="46">
        <v>0</v>
      </c>
      <c r="P46" s="10">
        <f t="shared" si="1"/>
        <v>0</v>
      </c>
      <c r="Q46" s="16"/>
      <c r="R46" s="16"/>
      <c r="S46" s="17"/>
    </row>
    <row r="47" spans="1:19" ht="15.6" x14ac:dyDescent="0.25">
      <c r="A47" s="11" t="s">
        <v>250</v>
      </c>
      <c r="B47" s="41" t="s">
        <v>0</v>
      </c>
      <c r="C47" s="41" t="s">
        <v>0</v>
      </c>
      <c r="D47" s="41" t="s">
        <v>0</v>
      </c>
      <c r="E47" s="41" t="s">
        <v>0</v>
      </c>
      <c r="F47" s="41" t="s">
        <v>0</v>
      </c>
      <c r="G47" s="41" t="s">
        <v>0</v>
      </c>
      <c r="H47" s="41" t="s">
        <v>0</v>
      </c>
      <c r="I47" s="41" t="s">
        <v>0</v>
      </c>
      <c r="J47" s="44"/>
      <c r="K47" s="45"/>
      <c r="L47" s="44"/>
      <c r="M47" s="9">
        <f>M48</f>
        <v>1184044.31</v>
      </c>
      <c r="N47" s="9">
        <f t="shared" ref="N47:O47" si="13">N48</f>
        <v>0</v>
      </c>
      <c r="O47" s="9">
        <f t="shared" si="13"/>
        <v>0</v>
      </c>
      <c r="P47" s="10">
        <f t="shared" si="1"/>
        <v>0</v>
      </c>
      <c r="Q47" s="16"/>
      <c r="R47" s="16"/>
      <c r="S47" s="17"/>
    </row>
    <row r="48" spans="1:19" ht="31.2" x14ac:dyDescent="0.25">
      <c r="A48" s="43" t="s">
        <v>347</v>
      </c>
      <c r="B48" s="39" t="s">
        <v>22</v>
      </c>
      <c r="C48" s="39" t="s">
        <v>12</v>
      </c>
      <c r="D48" s="39" t="s">
        <v>193</v>
      </c>
      <c r="E48" s="39" t="s">
        <v>195</v>
      </c>
      <c r="F48" s="39" t="s">
        <v>35</v>
      </c>
      <c r="G48" s="39" t="s">
        <v>28</v>
      </c>
      <c r="H48" s="39" t="s">
        <v>197</v>
      </c>
      <c r="I48" s="39" t="s">
        <v>184</v>
      </c>
      <c r="J48" s="44" t="s">
        <v>201</v>
      </c>
      <c r="K48" s="45" t="s">
        <v>166</v>
      </c>
      <c r="L48" s="44" t="s">
        <v>44</v>
      </c>
      <c r="M48" s="46">
        <v>1184044.31</v>
      </c>
      <c r="N48" s="46">
        <v>0</v>
      </c>
      <c r="O48" s="46">
        <v>0</v>
      </c>
      <c r="P48" s="10">
        <f t="shared" si="1"/>
        <v>0</v>
      </c>
      <c r="Q48" s="16"/>
      <c r="R48" s="16"/>
      <c r="S48" s="17"/>
    </row>
    <row r="49" spans="1:19" ht="15.6" x14ac:dyDescent="0.25">
      <c r="A49" s="11" t="s">
        <v>198</v>
      </c>
      <c r="B49" s="41" t="s">
        <v>0</v>
      </c>
      <c r="C49" s="41" t="s">
        <v>0</v>
      </c>
      <c r="D49" s="41" t="s">
        <v>0</v>
      </c>
      <c r="E49" s="41" t="s">
        <v>0</v>
      </c>
      <c r="F49" s="41" t="s">
        <v>0</v>
      </c>
      <c r="G49" s="41" t="s">
        <v>0</v>
      </c>
      <c r="H49" s="41" t="s">
        <v>0</v>
      </c>
      <c r="I49" s="41" t="s">
        <v>0</v>
      </c>
      <c r="J49" s="41" t="s">
        <v>0</v>
      </c>
      <c r="K49" s="42" t="s">
        <v>0</v>
      </c>
      <c r="L49" s="41" t="s">
        <v>0</v>
      </c>
      <c r="M49" s="9">
        <f>M50+M51</f>
        <v>23981641.199999999</v>
      </c>
      <c r="N49" s="9">
        <f t="shared" ref="N49:O49" si="14">N50+N51</f>
        <v>0</v>
      </c>
      <c r="O49" s="9">
        <f t="shared" si="14"/>
        <v>0</v>
      </c>
      <c r="P49" s="10">
        <f t="shared" si="1"/>
        <v>0</v>
      </c>
      <c r="Q49" s="16"/>
      <c r="R49" s="16"/>
      <c r="S49" s="17"/>
    </row>
    <row r="50" spans="1:19" ht="46.8" x14ac:dyDescent="0.25">
      <c r="A50" s="43" t="s">
        <v>199</v>
      </c>
      <c r="B50" s="39" t="s">
        <v>22</v>
      </c>
      <c r="C50" s="39" t="s">
        <v>12</v>
      </c>
      <c r="D50" s="39" t="s">
        <v>193</v>
      </c>
      <c r="E50" s="39" t="s">
        <v>195</v>
      </c>
      <c r="F50" s="39" t="s">
        <v>35</v>
      </c>
      <c r="G50" s="39" t="s">
        <v>28</v>
      </c>
      <c r="H50" s="39" t="s">
        <v>197</v>
      </c>
      <c r="I50" s="39" t="s">
        <v>184</v>
      </c>
      <c r="J50" s="44" t="s">
        <v>201</v>
      </c>
      <c r="K50" s="45" t="s">
        <v>288</v>
      </c>
      <c r="L50" s="44" t="s">
        <v>44</v>
      </c>
      <c r="M50" s="46">
        <v>13032003.6</v>
      </c>
      <c r="N50" s="46">
        <v>0</v>
      </c>
      <c r="O50" s="46">
        <v>0</v>
      </c>
      <c r="P50" s="10">
        <f t="shared" si="1"/>
        <v>0</v>
      </c>
      <c r="Q50" s="16"/>
      <c r="R50" s="16"/>
      <c r="S50" s="17"/>
    </row>
    <row r="51" spans="1:19" ht="31.2" x14ac:dyDescent="0.25">
      <c r="A51" s="43" t="s">
        <v>200</v>
      </c>
      <c r="B51" s="39" t="s">
        <v>22</v>
      </c>
      <c r="C51" s="39" t="s">
        <v>12</v>
      </c>
      <c r="D51" s="39" t="s">
        <v>193</v>
      </c>
      <c r="E51" s="39" t="s">
        <v>195</v>
      </c>
      <c r="F51" s="39" t="s">
        <v>35</v>
      </c>
      <c r="G51" s="39" t="s">
        <v>28</v>
      </c>
      <c r="H51" s="39" t="s">
        <v>197</v>
      </c>
      <c r="I51" s="39" t="s">
        <v>184</v>
      </c>
      <c r="J51" s="44" t="s">
        <v>201</v>
      </c>
      <c r="K51" s="45">
        <v>6.5</v>
      </c>
      <c r="L51" s="44" t="s">
        <v>44</v>
      </c>
      <c r="M51" s="46">
        <v>10949637.6</v>
      </c>
      <c r="N51" s="46">
        <v>0</v>
      </c>
      <c r="O51" s="46">
        <v>0</v>
      </c>
      <c r="P51" s="10">
        <f t="shared" si="1"/>
        <v>0</v>
      </c>
      <c r="Q51" s="16"/>
      <c r="R51" s="16"/>
      <c r="S51" s="17"/>
    </row>
    <row r="52" spans="1:19" ht="15.6" x14ac:dyDescent="0.25">
      <c r="A52" s="11" t="s">
        <v>214</v>
      </c>
      <c r="B52" s="41" t="s">
        <v>0</v>
      </c>
      <c r="C52" s="41" t="s">
        <v>0</v>
      </c>
      <c r="D52" s="41" t="s">
        <v>0</v>
      </c>
      <c r="E52" s="41" t="s">
        <v>0</v>
      </c>
      <c r="F52" s="41" t="s">
        <v>0</v>
      </c>
      <c r="G52" s="41" t="s">
        <v>0</v>
      </c>
      <c r="H52" s="41" t="s">
        <v>0</v>
      </c>
      <c r="I52" s="41" t="s">
        <v>0</v>
      </c>
      <c r="J52" s="41" t="s">
        <v>0</v>
      </c>
      <c r="K52" s="42" t="s">
        <v>0</v>
      </c>
      <c r="L52" s="41" t="s">
        <v>0</v>
      </c>
      <c r="M52" s="9">
        <f>M53</f>
        <v>4949802.78</v>
      </c>
      <c r="N52" s="9">
        <f t="shared" ref="N52:O52" si="15">N53</f>
        <v>0</v>
      </c>
      <c r="O52" s="9">
        <f t="shared" si="15"/>
        <v>0</v>
      </c>
      <c r="P52" s="10">
        <f t="shared" si="1"/>
        <v>0</v>
      </c>
      <c r="Q52" s="16"/>
      <c r="R52" s="16"/>
      <c r="S52" s="17"/>
    </row>
    <row r="53" spans="1:19" ht="46.8" x14ac:dyDescent="0.25">
      <c r="A53" s="43" t="s">
        <v>215</v>
      </c>
      <c r="B53" s="39" t="s">
        <v>22</v>
      </c>
      <c r="C53" s="39" t="s">
        <v>12</v>
      </c>
      <c r="D53" s="39" t="s">
        <v>193</v>
      </c>
      <c r="E53" s="39" t="s">
        <v>195</v>
      </c>
      <c r="F53" s="39" t="s">
        <v>35</v>
      </c>
      <c r="G53" s="39" t="s">
        <v>28</v>
      </c>
      <c r="H53" s="39" t="s">
        <v>197</v>
      </c>
      <c r="I53" s="39" t="s">
        <v>184</v>
      </c>
      <c r="J53" s="44" t="s">
        <v>204</v>
      </c>
      <c r="K53" s="45">
        <v>2000</v>
      </c>
      <c r="L53" s="44" t="s">
        <v>44</v>
      </c>
      <c r="M53" s="46">
        <v>4949802.78</v>
      </c>
      <c r="N53" s="46">
        <v>0</v>
      </c>
      <c r="O53" s="46">
        <v>0</v>
      </c>
      <c r="P53" s="10">
        <f t="shared" si="1"/>
        <v>0</v>
      </c>
      <c r="Q53" s="16"/>
      <c r="R53" s="16"/>
      <c r="S53" s="17"/>
    </row>
    <row r="54" spans="1:19" ht="31.2" x14ac:dyDescent="0.25">
      <c r="A54" s="11" t="s">
        <v>217</v>
      </c>
      <c r="B54" s="41" t="s">
        <v>0</v>
      </c>
      <c r="C54" s="41" t="s">
        <v>0</v>
      </c>
      <c r="D54" s="41" t="s">
        <v>0</v>
      </c>
      <c r="E54" s="41" t="s">
        <v>0</v>
      </c>
      <c r="F54" s="41" t="s">
        <v>0</v>
      </c>
      <c r="G54" s="41" t="s">
        <v>0</v>
      </c>
      <c r="H54" s="41" t="s">
        <v>0</v>
      </c>
      <c r="I54" s="41" t="s">
        <v>0</v>
      </c>
      <c r="J54" s="41" t="s">
        <v>0</v>
      </c>
      <c r="K54" s="42" t="s">
        <v>0</v>
      </c>
      <c r="L54" s="41" t="s">
        <v>0</v>
      </c>
      <c r="M54" s="9">
        <f>M55</f>
        <v>14023023.300000001</v>
      </c>
      <c r="N54" s="9">
        <f t="shared" ref="N54:O54" si="16">N55</f>
        <v>0</v>
      </c>
      <c r="O54" s="9">
        <f t="shared" si="16"/>
        <v>3583621.78</v>
      </c>
      <c r="P54" s="10">
        <f t="shared" si="1"/>
        <v>0.25555272235766729</v>
      </c>
      <c r="Q54" s="16"/>
      <c r="R54" s="16"/>
      <c r="S54" s="17"/>
    </row>
    <row r="55" spans="1:19" ht="46.8" x14ac:dyDescent="0.25">
      <c r="A55" s="43" t="s">
        <v>218</v>
      </c>
      <c r="B55" s="39" t="s">
        <v>22</v>
      </c>
      <c r="C55" s="39" t="s">
        <v>12</v>
      </c>
      <c r="D55" s="39" t="s">
        <v>193</v>
      </c>
      <c r="E55" s="39" t="s">
        <v>195</v>
      </c>
      <c r="F55" s="39" t="s">
        <v>35</v>
      </c>
      <c r="G55" s="39" t="s">
        <v>28</v>
      </c>
      <c r="H55" s="39" t="s">
        <v>197</v>
      </c>
      <c r="I55" s="39" t="s">
        <v>184</v>
      </c>
      <c r="J55" s="44" t="s">
        <v>204</v>
      </c>
      <c r="K55" s="45">
        <v>1510</v>
      </c>
      <c r="L55" s="44" t="s">
        <v>44</v>
      </c>
      <c r="M55" s="46">
        <v>14023023.300000001</v>
      </c>
      <c r="N55" s="46">
        <v>0</v>
      </c>
      <c r="O55" s="46">
        <v>3583621.78</v>
      </c>
      <c r="P55" s="10">
        <f t="shared" si="1"/>
        <v>0.25555272235766729</v>
      </c>
      <c r="Q55" s="16"/>
      <c r="R55" s="16"/>
      <c r="S55" s="17"/>
    </row>
    <row r="56" spans="1:19" ht="31.2" x14ac:dyDescent="0.25">
      <c r="A56" s="18" t="s">
        <v>219</v>
      </c>
      <c r="B56" s="12" t="s">
        <v>22</v>
      </c>
      <c r="C56" s="12" t="s">
        <v>12</v>
      </c>
      <c r="D56" s="12" t="s">
        <v>193</v>
      </c>
      <c r="E56" s="12" t="s">
        <v>195</v>
      </c>
      <c r="F56" s="12" t="s">
        <v>35</v>
      </c>
      <c r="G56" s="12" t="s">
        <v>35</v>
      </c>
      <c r="H56" s="12" t="s">
        <v>0</v>
      </c>
      <c r="I56" s="12" t="s">
        <v>0</v>
      </c>
      <c r="J56" s="12" t="s">
        <v>0</v>
      </c>
      <c r="K56" s="7" t="s">
        <v>0</v>
      </c>
      <c r="L56" s="12" t="s">
        <v>0</v>
      </c>
      <c r="M56" s="9">
        <f>M57</f>
        <v>284164167.87</v>
      </c>
      <c r="N56" s="9">
        <f t="shared" ref="N56:O57" si="17">N57</f>
        <v>0</v>
      </c>
      <c r="O56" s="9">
        <f t="shared" si="17"/>
        <v>5964779.04</v>
      </c>
      <c r="P56" s="10">
        <f t="shared" ref="P56:P112" si="18">O56/M56</f>
        <v>2.0990609353424106E-2</v>
      </c>
      <c r="Q56" s="16"/>
      <c r="R56" s="16"/>
      <c r="S56" s="17"/>
    </row>
    <row r="57" spans="1:19" ht="46.8" x14ac:dyDescent="0.25">
      <c r="A57" s="11" t="s">
        <v>196</v>
      </c>
      <c r="B57" s="12" t="s">
        <v>22</v>
      </c>
      <c r="C57" s="12" t="s">
        <v>12</v>
      </c>
      <c r="D57" s="12" t="s">
        <v>193</v>
      </c>
      <c r="E57" s="12" t="s">
        <v>195</v>
      </c>
      <c r="F57" s="12" t="s">
        <v>35</v>
      </c>
      <c r="G57" s="12" t="s">
        <v>35</v>
      </c>
      <c r="H57" s="12" t="s">
        <v>220</v>
      </c>
      <c r="I57" s="15" t="s">
        <v>0</v>
      </c>
      <c r="J57" s="15" t="s">
        <v>0</v>
      </c>
      <c r="K57" s="8" t="s">
        <v>0</v>
      </c>
      <c r="L57" s="15" t="s">
        <v>0</v>
      </c>
      <c r="M57" s="9">
        <f>M58</f>
        <v>284164167.87</v>
      </c>
      <c r="N57" s="9">
        <f t="shared" si="17"/>
        <v>0</v>
      </c>
      <c r="O57" s="9">
        <f t="shared" si="17"/>
        <v>5964779.04</v>
      </c>
      <c r="P57" s="10">
        <f t="shared" si="18"/>
        <v>2.0990609353424106E-2</v>
      </c>
      <c r="Q57" s="16"/>
      <c r="R57" s="16"/>
      <c r="S57" s="17"/>
    </row>
    <row r="58" spans="1:19" ht="62.4" x14ac:dyDescent="0.25">
      <c r="A58" s="11" t="s">
        <v>183</v>
      </c>
      <c r="B58" s="12" t="s">
        <v>22</v>
      </c>
      <c r="C58" s="12" t="s">
        <v>12</v>
      </c>
      <c r="D58" s="12" t="s">
        <v>193</v>
      </c>
      <c r="E58" s="12" t="s">
        <v>195</v>
      </c>
      <c r="F58" s="12" t="s">
        <v>35</v>
      </c>
      <c r="G58" s="12" t="s">
        <v>35</v>
      </c>
      <c r="H58" s="12" t="s">
        <v>220</v>
      </c>
      <c r="I58" s="12" t="s">
        <v>184</v>
      </c>
      <c r="J58" s="12" t="s">
        <v>0</v>
      </c>
      <c r="K58" s="7" t="s">
        <v>0</v>
      </c>
      <c r="L58" s="12" t="s">
        <v>0</v>
      </c>
      <c r="M58" s="9">
        <f>M59+M61+M64+M66+M68+M70+M73+M75+M77+M79</f>
        <v>284164167.87</v>
      </c>
      <c r="N58" s="9">
        <f>N59+N61+N64+N66+N68+N70+N73+N75+N77+N79</f>
        <v>0</v>
      </c>
      <c r="O58" s="9">
        <f>O59+O61+O64+O66+O68+O70+O73+O75+O77+O79</f>
        <v>5964779.04</v>
      </c>
      <c r="P58" s="10">
        <f t="shared" si="18"/>
        <v>2.0990609353424106E-2</v>
      </c>
      <c r="Q58" s="16"/>
      <c r="R58" s="16"/>
      <c r="S58" s="17"/>
    </row>
    <row r="59" spans="1:19" ht="15.6" x14ac:dyDescent="0.25">
      <c r="A59" s="11" t="s">
        <v>202</v>
      </c>
      <c r="B59" s="41" t="s">
        <v>0</v>
      </c>
      <c r="C59" s="41" t="s">
        <v>0</v>
      </c>
      <c r="D59" s="41" t="s">
        <v>0</v>
      </c>
      <c r="E59" s="41" t="s">
        <v>0</v>
      </c>
      <c r="F59" s="41" t="s">
        <v>0</v>
      </c>
      <c r="G59" s="41" t="s">
        <v>0</v>
      </c>
      <c r="H59" s="41" t="s">
        <v>0</v>
      </c>
      <c r="I59" s="41" t="s">
        <v>0</v>
      </c>
      <c r="J59" s="41" t="s">
        <v>0</v>
      </c>
      <c r="K59" s="42" t="s">
        <v>0</v>
      </c>
      <c r="L59" s="41" t="s">
        <v>0</v>
      </c>
      <c r="M59" s="9">
        <f>M60</f>
        <v>10152603.119999999</v>
      </c>
      <c r="N59" s="9">
        <f t="shared" ref="N59:O59" si="19">N60</f>
        <v>0</v>
      </c>
      <c r="O59" s="9">
        <f t="shared" si="19"/>
        <v>0</v>
      </c>
      <c r="P59" s="10">
        <f t="shared" si="18"/>
        <v>0</v>
      </c>
      <c r="Q59" s="16"/>
      <c r="R59" s="16"/>
      <c r="S59" s="17"/>
    </row>
    <row r="60" spans="1:19" ht="62.4" x14ac:dyDescent="0.25">
      <c r="A60" s="43" t="s">
        <v>221</v>
      </c>
      <c r="B60" s="39" t="s">
        <v>22</v>
      </c>
      <c r="C60" s="39" t="s">
        <v>12</v>
      </c>
      <c r="D60" s="39" t="s">
        <v>193</v>
      </c>
      <c r="E60" s="39" t="s">
        <v>195</v>
      </c>
      <c r="F60" s="39" t="s">
        <v>35</v>
      </c>
      <c r="G60" s="39" t="s">
        <v>35</v>
      </c>
      <c r="H60" s="39" t="s">
        <v>220</v>
      </c>
      <c r="I60" s="39" t="s">
        <v>184</v>
      </c>
      <c r="J60" s="44" t="s">
        <v>201</v>
      </c>
      <c r="K60" s="45">
        <v>65</v>
      </c>
      <c r="L60" s="44" t="s">
        <v>44</v>
      </c>
      <c r="M60" s="46">
        <v>10152603.119999999</v>
      </c>
      <c r="N60" s="46">
        <v>0</v>
      </c>
      <c r="O60" s="46">
        <v>0</v>
      </c>
      <c r="P60" s="10">
        <f t="shared" si="18"/>
        <v>0</v>
      </c>
      <c r="Q60" s="16"/>
      <c r="R60" s="16"/>
      <c r="S60" s="17"/>
    </row>
    <row r="61" spans="1:19" ht="15.6" x14ac:dyDescent="0.25">
      <c r="A61" s="11" t="s">
        <v>206</v>
      </c>
      <c r="B61" s="41" t="s">
        <v>0</v>
      </c>
      <c r="C61" s="41" t="s">
        <v>0</v>
      </c>
      <c r="D61" s="41" t="s">
        <v>0</v>
      </c>
      <c r="E61" s="41" t="s">
        <v>0</v>
      </c>
      <c r="F61" s="41" t="s">
        <v>0</v>
      </c>
      <c r="G61" s="41" t="s">
        <v>0</v>
      </c>
      <c r="H61" s="41" t="s">
        <v>0</v>
      </c>
      <c r="I61" s="41" t="s">
        <v>0</v>
      </c>
      <c r="J61" s="41" t="s">
        <v>0</v>
      </c>
      <c r="K61" s="42" t="s">
        <v>0</v>
      </c>
      <c r="L61" s="41" t="s">
        <v>0</v>
      </c>
      <c r="M61" s="9">
        <f>M62+M63</f>
        <v>69750770.109999999</v>
      </c>
      <c r="N61" s="9">
        <f t="shared" ref="N61:O61" si="20">N62+N63</f>
        <v>0</v>
      </c>
      <c r="O61" s="9">
        <f t="shared" si="20"/>
        <v>0</v>
      </c>
      <c r="P61" s="10">
        <f t="shared" si="18"/>
        <v>0</v>
      </c>
      <c r="Q61" s="16"/>
      <c r="R61" s="16"/>
      <c r="S61" s="17"/>
    </row>
    <row r="62" spans="1:19" ht="46.8" x14ac:dyDescent="0.25">
      <c r="A62" s="43" t="s">
        <v>223</v>
      </c>
      <c r="B62" s="39" t="s">
        <v>22</v>
      </c>
      <c r="C62" s="39" t="s">
        <v>12</v>
      </c>
      <c r="D62" s="39" t="s">
        <v>193</v>
      </c>
      <c r="E62" s="39" t="s">
        <v>195</v>
      </c>
      <c r="F62" s="39" t="s">
        <v>35</v>
      </c>
      <c r="G62" s="39" t="s">
        <v>35</v>
      </c>
      <c r="H62" s="39" t="s">
        <v>220</v>
      </c>
      <c r="I62" s="39" t="s">
        <v>184</v>
      </c>
      <c r="J62" s="44" t="s">
        <v>204</v>
      </c>
      <c r="K62" s="45">
        <v>1631</v>
      </c>
      <c r="L62" s="44" t="s">
        <v>44</v>
      </c>
      <c r="M62" s="46">
        <v>15484124.119999999</v>
      </c>
      <c r="N62" s="46">
        <v>0</v>
      </c>
      <c r="O62" s="46">
        <v>0</v>
      </c>
      <c r="P62" s="10">
        <f t="shared" si="18"/>
        <v>0</v>
      </c>
      <c r="Q62" s="16"/>
      <c r="R62" s="16"/>
      <c r="S62" s="17"/>
    </row>
    <row r="63" spans="1:19" ht="46.8" x14ac:dyDescent="0.25">
      <c r="A63" s="43" t="s">
        <v>224</v>
      </c>
      <c r="B63" s="39" t="s">
        <v>22</v>
      </c>
      <c r="C63" s="39" t="s">
        <v>12</v>
      </c>
      <c r="D63" s="39" t="s">
        <v>193</v>
      </c>
      <c r="E63" s="39" t="s">
        <v>195</v>
      </c>
      <c r="F63" s="39" t="s">
        <v>35</v>
      </c>
      <c r="G63" s="39" t="s">
        <v>35</v>
      </c>
      <c r="H63" s="39" t="s">
        <v>220</v>
      </c>
      <c r="I63" s="39" t="s">
        <v>184</v>
      </c>
      <c r="J63" s="44" t="s">
        <v>204</v>
      </c>
      <c r="K63" s="45">
        <v>9393</v>
      </c>
      <c r="L63" s="44" t="s">
        <v>44</v>
      </c>
      <c r="M63" s="46">
        <v>54266645.990000002</v>
      </c>
      <c r="N63" s="46">
        <v>0</v>
      </c>
      <c r="O63" s="46">
        <v>0</v>
      </c>
      <c r="P63" s="10">
        <f t="shared" si="18"/>
        <v>0</v>
      </c>
      <c r="Q63" s="16"/>
      <c r="R63" s="16"/>
      <c r="S63" s="17"/>
    </row>
    <row r="64" spans="1:19" ht="15.6" x14ac:dyDescent="0.25">
      <c r="A64" s="11" t="s">
        <v>225</v>
      </c>
      <c r="B64" s="41" t="s">
        <v>0</v>
      </c>
      <c r="C64" s="41" t="s">
        <v>0</v>
      </c>
      <c r="D64" s="41" t="s">
        <v>0</v>
      </c>
      <c r="E64" s="41" t="s">
        <v>0</v>
      </c>
      <c r="F64" s="41" t="s">
        <v>0</v>
      </c>
      <c r="G64" s="41" t="s">
        <v>0</v>
      </c>
      <c r="H64" s="41" t="s">
        <v>0</v>
      </c>
      <c r="I64" s="41" t="s">
        <v>0</v>
      </c>
      <c r="J64" s="41" t="s">
        <v>0</v>
      </c>
      <c r="K64" s="42" t="s">
        <v>0</v>
      </c>
      <c r="L64" s="41" t="s">
        <v>0</v>
      </c>
      <c r="M64" s="9">
        <f>M65</f>
        <v>21879875.920000002</v>
      </c>
      <c r="N64" s="9">
        <f t="shared" ref="N64:O64" si="21">N65</f>
        <v>0</v>
      </c>
      <c r="O64" s="9">
        <f t="shared" si="21"/>
        <v>0</v>
      </c>
      <c r="P64" s="10">
        <f t="shared" si="18"/>
        <v>0</v>
      </c>
      <c r="Q64" s="16"/>
      <c r="R64" s="16"/>
      <c r="S64" s="17"/>
    </row>
    <row r="65" spans="1:19" ht="31.2" x14ac:dyDescent="0.25">
      <c r="A65" s="43" t="s">
        <v>226</v>
      </c>
      <c r="B65" s="39" t="s">
        <v>22</v>
      </c>
      <c r="C65" s="39" t="s">
        <v>12</v>
      </c>
      <c r="D65" s="39" t="s">
        <v>193</v>
      </c>
      <c r="E65" s="39" t="s">
        <v>195</v>
      </c>
      <c r="F65" s="39" t="s">
        <v>35</v>
      </c>
      <c r="G65" s="39" t="s">
        <v>35</v>
      </c>
      <c r="H65" s="39" t="s">
        <v>220</v>
      </c>
      <c r="I65" s="39" t="s">
        <v>184</v>
      </c>
      <c r="J65" s="44" t="s">
        <v>204</v>
      </c>
      <c r="K65" s="45">
        <v>2760</v>
      </c>
      <c r="L65" s="44" t="s">
        <v>44</v>
      </c>
      <c r="M65" s="46">
        <v>21879875.920000002</v>
      </c>
      <c r="N65" s="46">
        <v>0</v>
      </c>
      <c r="O65" s="46">
        <v>0</v>
      </c>
      <c r="P65" s="10">
        <f t="shared" si="18"/>
        <v>0</v>
      </c>
      <c r="Q65" s="16"/>
      <c r="R65" s="16"/>
      <c r="S65" s="17"/>
    </row>
    <row r="66" spans="1:19" ht="15.6" x14ac:dyDescent="0.25">
      <c r="A66" s="11" t="s">
        <v>227</v>
      </c>
      <c r="B66" s="41" t="s">
        <v>0</v>
      </c>
      <c r="C66" s="41" t="s">
        <v>0</v>
      </c>
      <c r="D66" s="41" t="s">
        <v>0</v>
      </c>
      <c r="E66" s="41" t="s">
        <v>0</v>
      </c>
      <c r="F66" s="41" t="s">
        <v>0</v>
      </c>
      <c r="G66" s="41" t="s">
        <v>0</v>
      </c>
      <c r="H66" s="41" t="s">
        <v>0</v>
      </c>
      <c r="I66" s="41" t="s">
        <v>0</v>
      </c>
      <c r="J66" s="41" t="s">
        <v>0</v>
      </c>
      <c r="K66" s="42" t="s">
        <v>0</v>
      </c>
      <c r="L66" s="41" t="s">
        <v>0</v>
      </c>
      <c r="M66" s="9">
        <f>M67</f>
        <v>5333808.28</v>
      </c>
      <c r="N66" s="9">
        <f t="shared" ref="N66:O66" si="22">N67</f>
        <v>0</v>
      </c>
      <c r="O66" s="9">
        <f t="shared" si="22"/>
        <v>0</v>
      </c>
      <c r="P66" s="10">
        <f t="shared" si="18"/>
        <v>0</v>
      </c>
      <c r="Q66" s="16"/>
      <c r="R66" s="16"/>
      <c r="S66" s="17"/>
    </row>
    <row r="67" spans="1:19" ht="31.2" x14ac:dyDescent="0.25">
      <c r="A67" s="43" t="s">
        <v>228</v>
      </c>
      <c r="B67" s="39" t="s">
        <v>22</v>
      </c>
      <c r="C67" s="39" t="s">
        <v>12</v>
      </c>
      <c r="D67" s="39" t="s">
        <v>193</v>
      </c>
      <c r="E67" s="39" t="s">
        <v>195</v>
      </c>
      <c r="F67" s="39" t="s">
        <v>35</v>
      </c>
      <c r="G67" s="39" t="s">
        <v>35</v>
      </c>
      <c r="H67" s="39" t="s">
        <v>220</v>
      </c>
      <c r="I67" s="39" t="s">
        <v>184</v>
      </c>
      <c r="J67" s="44" t="s">
        <v>204</v>
      </c>
      <c r="K67" s="45">
        <v>1096</v>
      </c>
      <c r="L67" s="44" t="s">
        <v>44</v>
      </c>
      <c r="M67" s="46">
        <v>5333808.28</v>
      </c>
      <c r="N67" s="46">
        <v>0</v>
      </c>
      <c r="O67" s="46">
        <v>0</v>
      </c>
      <c r="P67" s="10">
        <f t="shared" si="18"/>
        <v>0</v>
      </c>
      <c r="Q67" s="16"/>
      <c r="R67" s="16"/>
      <c r="S67" s="17"/>
    </row>
    <row r="68" spans="1:19" ht="15.6" x14ac:dyDescent="0.25">
      <c r="A68" s="11" t="s">
        <v>229</v>
      </c>
      <c r="B68" s="41" t="s">
        <v>0</v>
      </c>
      <c r="C68" s="41" t="s">
        <v>0</v>
      </c>
      <c r="D68" s="41" t="s">
        <v>0</v>
      </c>
      <c r="E68" s="41" t="s">
        <v>0</v>
      </c>
      <c r="F68" s="41" t="s">
        <v>0</v>
      </c>
      <c r="G68" s="41" t="s">
        <v>0</v>
      </c>
      <c r="H68" s="41" t="s">
        <v>0</v>
      </c>
      <c r="I68" s="41" t="s">
        <v>0</v>
      </c>
      <c r="J68" s="41" t="s">
        <v>0</v>
      </c>
      <c r="K68" s="42" t="s">
        <v>0</v>
      </c>
      <c r="L68" s="41" t="s">
        <v>0</v>
      </c>
      <c r="M68" s="9">
        <f>M69</f>
        <v>21823958.199999999</v>
      </c>
      <c r="N68" s="9">
        <f t="shared" ref="N68:O68" si="23">N69</f>
        <v>0</v>
      </c>
      <c r="O68" s="9">
        <f t="shared" si="23"/>
        <v>0</v>
      </c>
      <c r="P68" s="10">
        <f t="shared" si="18"/>
        <v>0</v>
      </c>
      <c r="Q68" s="16"/>
      <c r="R68" s="16"/>
      <c r="S68" s="17"/>
    </row>
    <row r="69" spans="1:19" ht="46.8" x14ac:dyDescent="0.25">
      <c r="A69" s="43" t="s">
        <v>230</v>
      </c>
      <c r="B69" s="39" t="s">
        <v>22</v>
      </c>
      <c r="C69" s="39" t="s">
        <v>12</v>
      </c>
      <c r="D69" s="39" t="s">
        <v>193</v>
      </c>
      <c r="E69" s="39" t="s">
        <v>195</v>
      </c>
      <c r="F69" s="39" t="s">
        <v>35</v>
      </c>
      <c r="G69" s="39" t="s">
        <v>35</v>
      </c>
      <c r="H69" s="39" t="s">
        <v>220</v>
      </c>
      <c r="I69" s="39" t="s">
        <v>184</v>
      </c>
      <c r="J69" s="44" t="s">
        <v>231</v>
      </c>
      <c r="K69" s="45">
        <v>0.08</v>
      </c>
      <c r="L69" s="44" t="s">
        <v>44</v>
      </c>
      <c r="M69" s="46">
        <v>21823958.199999999</v>
      </c>
      <c r="N69" s="46">
        <v>0</v>
      </c>
      <c r="O69" s="46">
        <v>0</v>
      </c>
      <c r="P69" s="10">
        <f t="shared" si="18"/>
        <v>0</v>
      </c>
      <c r="Q69" s="16"/>
      <c r="R69" s="16"/>
      <c r="S69" s="17"/>
    </row>
    <row r="70" spans="1:19" ht="15.6" x14ac:dyDescent="0.25">
      <c r="A70" s="11" t="s">
        <v>232</v>
      </c>
      <c r="B70" s="41" t="s">
        <v>0</v>
      </c>
      <c r="C70" s="41" t="s">
        <v>0</v>
      </c>
      <c r="D70" s="41" t="s">
        <v>0</v>
      </c>
      <c r="E70" s="41" t="s">
        <v>0</v>
      </c>
      <c r="F70" s="41" t="s">
        <v>0</v>
      </c>
      <c r="G70" s="41" t="s">
        <v>0</v>
      </c>
      <c r="H70" s="41" t="s">
        <v>0</v>
      </c>
      <c r="I70" s="41" t="s">
        <v>0</v>
      </c>
      <c r="J70" s="41" t="s">
        <v>0</v>
      </c>
      <c r="K70" s="42" t="s">
        <v>0</v>
      </c>
      <c r="L70" s="41" t="s">
        <v>0</v>
      </c>
      <c r="M70" s="9">
        <f>M71+M72</f>
        <v>22077356.059999999</v>
      </c>
      <c r="N70" s="9">
        <f t="shared" ref="N70:O70" si="24">N71+N72</f>
        <v>0</v>
      </c>
      <c r="O70" s="9">
        <f t="shared" si="24"/>
        <v>0</v>
      </c>
      <c r="P70" s="10">
        <f t="shared" si="18"/>
        <v>0</v>
      </c>
      <c r="Q70" s="16"/>
      <c r="R70" s="16"/>
      <c r="S70" s="17"/>
    </row>
    <row r="71" spans="1:19" ht="31.2" x14ac:dyDescent="0.25">
      <c r="A71" s="43" t="s">
        <v>233</v>
      </c>
      <c r="B71" s="39" t="s">
        <v>22</v>
      </c>
      <c r="C71" s="39" t="s">
        <v>12</v>
      </c>
      <c r="D71" s="39" t="s">
        <v>193</v>
      </c>
      <c r="E71" s="39" t="s">
        <v>195</v>
      </c>
      <c r="F71" s="39" t="s">
        <v>35</v>
      </c>
      <c r="G71" s="39" t="s">
        <v>35</v>
      </c>
      <c r="H71" s="39" t="s">
        <v>220</v>
      </c>
      <c r="I71" s="39" t="s">
        <v>184</v>
      </c>
      <c r="J71" s="44" t="s">
        <v>204</v>
      </c>
      <c r="K71" s="45">
        <v>1355</v>
      </c>
      <c r="L71" s="44" t="s">
        <v>44</v>
      </c>
      <c r="M71" s="46">
        <v>10074204.77</v>
      </c>
      <c r="N71" s="46">
        <v>0</v>
      </c>
      <c r="O71" s="46">
        <v>0</v>
      </c>
      <c r="P71" s="10">
        <f t="shared" si="18"/>
        <v>0</v>
      </c>
      <c r="Q71" s="16"/>
      <c r="R71" s="16"/>
      <c r="S71" s="17"/>
    </row>
    <row r="72" spans="1:19" ht="46.8" x14ac:dyDescent="0.25">
      <c r="A72" s="43" t="s">
        <v>234</v>
      </c>
      <c r="B72" s="39" t="s">
        <v>22</v>
      </c>
      <c r="C72" s="39" t="s">
        <v>12</v>
      </c>
      <c r="D72" s="39" t="s">
        <v>193</v>
      </c>
      <c r="E72" s="39" t="s">
        <v>195</v>
      </c>
      <c r="F72" s="39" t="s">
        <v>35</v>
      </c>
      <c r="G72" s="39" t="s">
        <v>35</v>
      </c>
      <c r="H72" s="39" t="s">
        <v>220</v>
      </c>
      <c r="I72" s="39" t="s">
        <v>184</v>
      </c>
      <c r="J72" s="44" t="s">
        <v>204</v>
      </c>
      <c r="K72" s="45">
        <v>1402</v>
      </c>
      <c r="L72" s="44" t="s">
        <v>44</v>
      </c>
      <c r="M72" s="46">
        <v>12003151.289999999</v>
      </c>
      <c r="N72" s="46">
        <v>0</v>
      </c>
      <c r="O72" s="46">
        <v>0</v>
      </c>
      <c r="P72" s="10">
        <f t="shared" si="18"/>
        <v>0</v>
      </c>
      <c r="Q72" s="16"/>
      <c r="R72" s="16"/>
      <c r="S72" s="17"/>
    </row>
    <row r="73" spans="1:19" ht="15.6" x14ac:dyDescent="0.25">
      <c r="A73" s="11" t="s">
        <v>235</v>
      </c>
      <c r="B73" s="41" t="s">
        <v>0</v>
      </c>
      <c r="C73" s="41" t="s">
        <v>0</v>
      </c>
      <c r="D73" s="41" t="s">
        <v>0</v>
      </c>
      <c r="E73" s="41" t="s">
        <v>0</v>
      </c>
      <c r="F73" s="41" t="s">
        <v>0</v>
      </c>
      <c r="G73" s="41" t="s">
        <v>0</v>
      </c>
      <c r="H73" s="41" t="s">
        <v>0</v>
      </c>
      <c r="I73" s="41" t="s">
        <v>0</v>
      </c>
      <c r="J73" s="41" t="s">
        <v>0</v>
      </c>
      <c r="K73" s="42" t="s">
        <v>0</v>
      </c>
      <c r="L73" s="41" t="s">
        <v>0</v>
      </c>
      <c r="M73" s="9">
        <f>M74</f>
        <v>49469009</v>
      </c>
      <c r="N73" s="9">
        <f t="shared" ref="N73:O73" si="25">N74</f>
        <v>0</v>
      </c>
      <c r="O73" s="9">
        <f t="shared" si="25"/>
        <v>0</v>
      </c>
      <c r="P73" s="10">
        <f t="shared" si="18"/>
        <v>0</v>
      </c>
      <c r="Q73" s="16"/>
      <c r="R73" s="16"/>
      <c r="S73" s="17"/>
    </row>
    <row r="74" spans="1:19" ht="46.8" x14ac:dyDescent="0.25">
      <c r="A74" s="43" t="s">
        <v>236</v>
      </c>
      <c r="B74" s="39" t="s">
        <v>22</v>
      </c>
      <c r="C74" s="39" t="s">
        <v>12</v>
      </c>
      <c r="D74" s="39" t="s">
        <v>193</v>
      </c>
      <c r="E74" s="39" t="s">
        <v>195</v>
      </c>
      <c r="F74" s="39" t="s">
        <v>35</v>
      </c>
      <c r="G74" s="39" t="s">
        <v>35</v>
      </c>
      <c r="H74" s="39" t="s">
        <v>220</v>
      </c>
      <c r="I74" s="39" t="s">
        <v>184</v>
      </c>
      <c r="J74" s="44" t="s">
        <v>204</v>
      </c>
      <c r="K74" s="45">
        <v>12073</v>
      </c>
      <c r="L74" s="44" t="s">
        <v>44</v>
      </c>
      <c r="M74" s="46">
        <v>49469009</v>
      </c>
      <c r="N74" s="46">
        <v>0</v>
      </c>
      <c r="O74" s="46">
        <v>0</v>
      </c>
      <c r="P74" s="10">
        <f t="shared" si="18"/>
        <v>0</v>
      </c>
      <c r="Q74" s="16"/>
      <c r="R74" s="16"/>
      <c r="S74" s="17"/>
    </row>
    <row r="75" spans="1:19" ht="15.6" x14ac:dyDescent="0.25">
      <c r="A75" s="11" t="s">
        <v>284</v>
      </c>
      <c r="B75" s="41" t="s">
        <v>0</v>
      </c>
      <c r="C75" s="41" t="s">
        <v>0</v>
      </c>
      <c r="D75" s="41" t="s">
        <v>0</v>
      </c>
      <c r="E75" s="41" t="s">
        <v>0</v>
      </c>
      <c r="F75" s="41" t="s">
        <v>0</v>
      </c>
      <c r="G75" s="41" t="s">
        <v>0</v>
      </c>
      <c r="H75" s="41" t="s">
        <v>0</v>
      </c>
      <c r="I75" s="41" t="s">
        <v>0</v>
      </c>
      <c r="J75" s="41" t="s">
        <v>0</v>
      </c>
      <c r="K75" s="42" t="s">
        <v>0</v>
      </c>
      <c r="L75" s="41" t="s">
        <v>0</v>
      </c>
      <c r="M75" s="9">
        <f>M76</f>
        <v>3554761.56</v>
      </c>
      <c r="N75" s="9">
        <f t="shared" ref="N75:O75" si="26">N76</f>
        <v>0</v>
      </c>
      <c r="O75" s="9">
        <f t="shared" si="26"/>
        <v>0</v>
      </c>
      <c r="P75" s="10">
        <f t="shared" si="18"/>
        <v>0</v>
      </c>
      <c r="Q75" s="16"/>
      <c r="R75" s="16"/>
      <c r="S75" s="17"/>
    </row>
    <row r="76" spans="1:19" ht="31.2" x14ac:dyDescent="0.25">
      <c r="A76" s="43" t="s">
        <v>222</v>
      </c>
      <c r="B76" s="39" t="s">
        <v>22</v>
      </c>
      <c r="C76" s="39" t="s">
        <v>12</v>
      </c>
      <c r="D76" s="39" t="s">
        <v>193</v>
      </c>
      <c r="E76" s="39" t="s">
        <v>195</v>
      </c>
      <c r="F76" s="39" t="s">
        <v>35</v>
      </c>
      <c r="G76" s="39" t="s">
        <v>35</v>
      </c>
      <c r="H76" s="39" t="s">
        <v>220</v>
      </c>
      <c r="I76" s="39" t="s">
        <v>184</v>
      </c>
      <c r="J76" s="44" t="s">
        <v>201</v>
      </c>
      <c r="K76" s="45">
        <v>25</v>
      </c>
      <c r="L76" s="44" t="s">
        <v>44</v>
      </c>
      <c r="M76" s="46">
        <v>3554761.56</v>
      </c>
      <c r="N76" s="46">
        <v>0</v>
      </c>
      <c r="O76" s="46">
        <v>0</v>
      </c>
      <c r="P76" s="10">
        <f t="shared" si="18"/>
        <v>0</v>
      </c>
      <c r="Q76" s="16"/>
      <c r="R76" s="16"/>
      <c r="S76" s="17"/>
    </row>
    <row r="77" spans="1:19" ht="31.65" customHeight="1" x14ac:dyDescent="0.25">
      <c r="A77" s="11" t="s">
        <v>237</v>
      </c>
      <c r="B77" s="41" t="s">
        <v>0</v>
      </c>
      <c r="C77" s="41" t="s">
        <v>0</v>
      </c>
      <c r="D77" s="41" t="s">
        <v>0</v>
      </c>
      <c r="E77" s="41" t="s">
        <v>0</v>
      </c>
      <c r="F77" s="41" t="s">
        <v>0</v>
      </c>
      <c r="G77" s="41" t="s">
        <v>0</v>
      </c>
      <c r="H77" s="41" t="s">
        <v>0</v>
      </c>
      <c r="I77" s="41" t="s">
        <v>0</v>
      </c>
      <c r="J77" s="41" t="s">
        <v>0</v>
      </c>
      <c r="K77" s="42" t="s">
        <v>0</v>
      </c>
      <c r="L77" s="41" t="s">
        <v>0</v>
      </c>
      <c r="M77" s="9">
        <f>M78</f>
        <v>53173342.359999999</v>
      </c>
      <c r="N77" s="9">
        <f t="shared" ref="N77:O77" si="27">N78</f>
        <v>0</v>
      </c>
      <c r="O77" s="9">
        <f t="shared" si="27"/>
        <v>0</v>
      </c>
      <c r="P77" s="10">
        <f t="shared" si="18"/>
        <v>0</v>
      </c>
      <c r="Q77" s="16"/>
      <c r="R77" s="16"/>
      <c r="S77" s="17"/>
    </row>
    <row r="78" spans="1:19" ht="46.8" x14ac:dyDescent="0.25">
      <c r="A78" s="43" t="s">
        <v>238</v>
      </c>
      <c r="B78" s="39" t="s">
        <v>22</v>
      </c>
      <c r="C78" s="39" t="s">
        <v>12</v>
      </c>
      <c r="D78" s="39" t="s">
        <v>193</v>
      </c>
      <c r="E78" s="39" t="s">
        <v>195</v>
      </c>
      <c r="F78" s="39" t="s">
        <v>35</v>
      </c>
      <c r="G78" s="39" t="s">
        <v>35</v>
      </c>
      <c r="H78" s="39" t="s">
        <v>220</v>
      </c>
      <c r="I78" s="39" t="s">
        <v>184</v>
      </c>
      <c r="J78" s="44" t="s">
        <v>204</v>
      </c>
      <c r="K78" s="45">
        <v>13648</v>
      </c>
      <c r="L78" s="44" t="s">
        <v>44</v>
      </c>
      <c r="M78" s="46">
        <v>53173342.359999999</v>
      </c>
      <c r="N78" s="46">
        <v>0</v>
      </c>
      <c r="O78" s="46">
        <v>0</v>
      </c>
      <c r="P78" s="10">
        <f t="shared" si="18"/>
        <v>0</v>
      </c>
      <c r="Q78" s="16"/>
      <c r="R78" s="16"/>
      <c r="S78" s="17"/>
    </row>
    <row r="79" spans="1:19" ht="31.2" x14ac:dyDescent="0.25">
      <c r="A79" s="11" t="s">
        <v>239</v>
      </c>
      <c r="B79" s="41" t="s">
        <v>0</v>
      </c>
      <c r="C79" s="41" t="s">
        <v>0</v>
      </c>
      <c r="D79" s="41" t="s">
        <v>0</v>
      </c>
      <c r="E79" s="41" t="s">
        <v>0</v>
      </c>
      <c r="F79" s="41" t="s">
        <v>0</v>
      </c>
      <c r="G79" s="41" t="s">
        <v>0</v>
      </c>
      <c r="H79" s="41" t="s">
        <v>0</v>
      </c>
      <c r="I79" s="41" t="s">
        <v>0</v>
      </c>
      <c r="J79" s="41" t="s">
        <v>0</v>
      </c>
      <c r="K79" s="42" t="s">
        <v>0</v>
      </c>
      <c r="L79" s="41" t="s">
        <v>0</v>
      </c>
      <c r="M79" s="9">
        <f>M80+M81</f>
        <v>26948683.259999998</v>
      </c>
      <c r="N79" s="9">
        <f t="shared" ref="N79:O79" si="28">N80+N81</f>
        <v>0</v>
      </c>
      <c r="O79" s="9">
        <f t="shared" si="28"/>
        <v>5964779.04</v>
      </c>
      <c r="P79" s="10">
        <f t="shared" si="18"/>
        <v>0.22133842245470811</v>
      </c>
      <c r="Q79" s="16"/>
      <c r="R79" s="16"/>
      <c r="S79" s="17"/>
    </row>
    <row r="80" spans="1:19" ht="46.8" x14ac:dyDescent="0.25">
      <c r="A80" s="43" t="s">
        <v>240</v>
      </c>
      <c r="B80" s="39" t="s">
        <v>22</v>
      </c>
      <c r="C80" s="39" t="s">
        <v>12</v>
      </c>
      <c r="D80" s="39" t="s">
        <v>193</v>
      </c>
      <c r="E80" s="39" t="s">
        <v>195</v>
      </c>
      <c r="F80" s="39" t="s">
        <v>35</v>
      </c>
      <c r="G80" s="39" t="s">
        <v>35</v>
      </c>
      <c r="H80" s="39" t="s">
        <v>220</v>
      </c>
      <c r="I80" s="39" t="s">
        <v>184</v>
      </c>
      <c r="J80" s="44" t="s">
        <v>201</v>
      </c>
      <c r="K80" s="45">
        <v>264</v>
      </c>
      <c r="L80" s="44" t="s">
        <v>44</v>
      </c>
      <c r="M80" s="46">
        <v>21343428.18</v>
      </c>
      <c r="N80" s="46">
        <v>0</v>
      </c>
      <c r="O80" s="46">
        <v>5964779.04</v>
      </c>
      <c r="P80" s="10">
        <f t="shared" si="18"/>
        <v>0.27946677495742395</v>
      </c>
      <c r="Q80" s="16"/>
      <c r="R80" s="16"/>
      <c r="S80" s="17"/>
    </row>
    <row r="81" spans="1:19" ht="46.8" x14ac:dyDescent="0.25">
      <c r="A81" s="43" t="s">
        <v>381</v>
      </c>
      <c r="B81" s="39" t="s">
        <v>22</v>
      </c>
      <c r="C81" s="39" t="s">
        <v>12</v>
      </c>
      <c r="D81" s="39" t="s">
        <v>193</v>
      </c>
      <c r="E81" s="39" t="s">
        <v>195</v>
      </c>
      <c r="F81" s="39" t="s">
        <v>35</v>
      </c>
      <c r="G81" s="39" t="s">
        <v>35</v>
      </c>
      <c r="H81" s="39" t="s">
        <v>220</v>
      </c>
      <c r="I81" s="39" t="s">
        <v>184</v>
      </c>
      <c r="J81" s="44" t="s">
        <v>204</v>
      </c>
      <c r="K81" s="45" t="s">
        <v>382</v>
      </c>
      <c r="L81" s="44" t="s">
        <v>44</v>
      </c>
      <c r="M81" s="46">
        <v>5605255.0800000001</v>
      </c>
      <c r="N81" s="46">
        <v>0</v>
      </c>
      <c r="O81" s="46">
        <v>0</v>
      </c>
      <c r="P81" s="10">
        <f t="shared" si="18"/>
        <v>0</v>
      </c>
      <c r="Q81" s="16"/>
      <c r="R81" s="16"/>
      <c r="S81" s="17"/>
    </row>
    <row r="82" spans="1:19" ht="46.8" x14ac:dyDescent="0.25">
      <c r="A82" s="11" t="s">
        <v>241</v>
      </c>
      <c r="B82" s="12" t="s">
        <v>22</v>
      </c>
      <c r="C82" s="12" t="s">
        <v>13</v>
      </c>
      <c r="D82" s="12" t="s">
        <v>28</v>
      </c>
      <c r="E82" s="12" t="s">
        <v>0</v>
      </c>
      <c r="F82" s="12" t="s">
        <v>0</v>
      </c>
      <c r="G82" s="12" t="s">
        <v>0</v>
      </c>
      <c r="H82" s="15" t="s">
        <v>0</v>
      </c>
      <c r="I82" s="15" t="s">
        <v>0</v>
      </c>
      <c r="J82" s="15" t="s">
        <v>0</v>
      </c>
      <c r="K82" s="8" t="s">
        <v>0</v>
      </c>
      <c r="L82" s="15" t="s">
        <v>0</v>
      </c>
      <c r="M82" s="9">
        <f>M83</f>
        <v>169378994.66999999</v>
      </c>
      <c r="N82" s="9">
        <f t="shared" ref="N82:O84" si="29">N83</f>
        <v>13813696.82</v>
      </c>
      <c r="O82" s="9">
        <f t="shared" si="29"/>
        <v>13813696.82</v>
      </c>
      <c r="P82" s="10">
        <f t="shared" si="18"/>
        <v>8.15549581393675E-2</v>
      </c>
      <c r="Q82" s="16"/>
      <c r="R82" s="16"/>
      <c r="S82" s="17"/>
    </row>
    <row r="83" spans="1:19" ht="46.8" x14ac:dyDescent="0.25">
      <c r="A83" s="11" t="s">
        <v>194</v>
      </c>
      <c r="B83" s="12" t="s">
        <v>22</v>
      </c>
      <c r="C83" s="12" t="s">
        <v>13</v>
      </c>
      <c r="D83" s="12" t="s">
        <v>28</v>
      </c>
      <c r="E83" s="12" t="s">
        <v>195</v>
      </c>
      <c r="F83" s="12" t="s">
        <v>0</v>
      </c>
      <c r="G83" s="12" t="s">
        <v>0</v>
      </c>
      <c r="H83" s="15" t="s">
        <v>0</v>
      </c>
      <c r="I83" s="15" t="s">
        <v>0</v>
      </c>
      <c r="J83" s="15" t="s">
        <v>0</v>
      </c>
      <c r="K83" s="8" t="s">
        <v>0</v>
      </c>
      <c r="L83" s="15" t="s">
        <v>0</v>
      </c>
      <c r="M83" s="9">
        <f>M84</f>
        <v>169378994.66999999</v>
      </c>
      <c r="N83" s="9">
        <f t="shared" si="29"/>
        <v>13813696.82</v>
      </c>
      <c r="O83" s="9">
        <f t="shared" si="29"/>
        <v>13813696.82</v>
      </c>
      <c r="P83" s="10">
        <f t="shared" si="18"/>
        <v>8.15549581393675E-2</v>
      </c>
      <c r="Q83" s="16"/>
      <c r="R83" s="16"/>
      <c r="S83" s="17"/>
    </row>
    <row r="84" spans="1:19" ht="15.6" x14ac:dyDescent="0.25">
      <c r="A84" s="18" t="s">
        <v>119</v>
      </c>
      <c r="B84" s="12" t="s">
        <v>22</v>
      </c>
      <c r="C84" s="12" t="s">
        <v>13</v>
      </c>
      <c r="D84" s="12" t="s">
        <v>28</v>
      </c>
      <c r="E84" s="12" t="s">
        <v>195</v>
      </c>
      <c r="F84" s="12" t="s">
        <v>35</v>
      </c>
      <c r="G84" s="12" t="s">
        <v>0</v>
      </c>
      <c r="H84" s="12" t="s">
        <v>0</v>
      </c>
      <c r="I84" s="12" t="s">
        <v>0</v>
      </c>
      <c r="J84" s="12" t="s">
        <v>0</v>
      </c>
      <c r="K84" s="7" t="s">
        <v>0</v>
      </c>
      <c r="L84" s="12" t="s">
        <v>0</v>
      </c>
      <c r="M84" s="9">
        <f>M85</f>
        <v>169378994.66999999</v>
      </c>
      <c r="N84" s="9">
        <f t="shared" si="29"/>
        <v>13813696.82</v>
      </c>
      <c r="O84" s="9">
        <f t="shared" si="29"/>
        <v>13813696.82</v>
      </c>
      <c r="P84" s="10">
        <f t="shared" si="18"/>
        <v>8.15549581393675E-2</v>
      </c>
      <c r="Q84" s="16"/>
      <c r="R84" s="16"/>
      <c r="S84" s="17"/>
    </row>
    <row r="85" spans="1:19" ht="15.6" x14ac:dyDescent="0.25">
      <c r="A85" s="18" t="s">
        <v>120</v>
      </c>
      <c r="B85" s="12" t="s">
        <v>22</v>
      </c>
      <c r="C85" s="12" t="s">
        <v>13</v>
      </c>
      <c r="D85" s="12" t="s">
        <v>28</v>
      </c>
      <c r="E85" s="12" t="s">
        <v>195</v>
      </c>
      <c r="F85" s="12" t="s">
        <v>35</v>
      </c>
      <c r="G85" s="12" t="s">
        <v>28</v>
      </c>
      <c r="H85" s="12" t="s">
        <v>0</v>
      </c>
      <c r="I85" s="12" t="s">
        <v>0</v>
      </c>
      <c r="J85" s="12" t="s">
        <v>0</v>
      </c>
      <c r="K85" s="7" t="s">
        <v>0</v>
      </c>
      <c r="L85" s="12" t="s">
        <v>0</v>
      </c>
      <c r="M85" s="9">
        <f>M86+M92+M98</f>
        <v>169378994.66999999</v>
      </c>
      <c r="N85" s="9">
        <f t="shared" ref="N85:O85" si="30">N86+N92+N98</f>
        <v>13813696.82</v>
      </c>
      <c r="O85" s="9">
        <f t="shared" si="30"/>
        <v>13813696.82</v>
      </c>
      <c r="P85" s="10">
        <f t="shared" si="18"/>
        <v>8.15549581393675E-2</v>
      </c>
      <c r="Q85" s="16"/>
      <c r="R85" s="16"/>
      <c r="S85" s="17"/>
    </row>
    <row r="86" spans="1:19" ht="62.4" x14ac:dyDescent="0.25">
      <c r="A86" s="11" t="s">
        <v>242</v>
      </c>
      <c r="B86" s="12" t="s">
        <v>22</v>
      </c>
      <c r="C86" s="12" t="s">
        <v>13</v>
      </c>
      <c r="D86" s="12" t="s">
        <v>28</v>
      </c>
      <c r="E86" s="12" t="s">
        <v>195</v>
      </c>
      <c r="F86" s="12" t="s">
        <v>35</v>
      </c>
      <c r="G86" s="12" t="s">
        <v>28</v>
      </c>
      <c r="H86" s="12" t="s">
        <v>243</v>
      </c>
      <c r="I86" s="15" t="s">
        <v>0</v>
      </c>
      <c r="J86" s="15" t="s">
        <v>0</v>
      </c>
      <c r="K86" s="8" t="s">
        <v>0</v>
      </c>
      <c r="L86" s="15" t="s">
        <v>0</v>
      </c>
      <c r="M86" s="9">
        <f>M87</f>
        <v>32860000</v>
      </c>
      <c r="N86" s="9">
        <f t="shared" ref="N86:O88" si="31">N87</f>
        <v>13760000</v>
      </c>
      <c r="O86" s="9">
        <f t="shared" si="31"/>
        <v>13760000</v>
      </c>
      <c r="P86" s="10">
        <f t="shared" si="18"/>
        <v>0.41874619598295798</v>
      </c>
      <c r="Q86" s="16"/>
      <c r="R86" s="16"/>
      <c r="S86" s="17"/>
    </row>
    <row r="87" spans="1:19" ht="62.4" x14ac:dyDescent="0.25">
      <c r="A87" s="11" t="s">
        <v>183</v>
      </c>
      <c r="B87" s="12" t="s">
        <v>22</v>
      </c>
      <c r="C87" s="12" t="s">
        <v>13</v>
      </c>
      <c r="D87" s="12" t="s">
        <v>28</v>
      </c>
      <c r="E87" s="12" t="s">
        <v>195</v>
      </c>
      <c r="F87" s="12" t="s">
        <v>35</v>
      </c>
      <c r="G87" s="12" t="s">
        <v>28</v>
      </c>
      <c r="H87" s="12" t="s">
        <v>243</v>
      </c>
      <c r="I87" s="12" t="s">
        <v>184</v>
      </c>
      <c r="J87" s="12" t="s">
        <v>0</v>
      </c>
      <c r="K87" s="7" t="s">
        <v>0</v>
      </c>
      <c r="L87" s="12" t="s">
        <v>0</v>
      </c>
      <c r="M87" s="9">
        <f>M88+M90</f>
        <v>32860000</v>
      </c>
      <c r="N87" s="9">
        <f t="shared" ref="N87:O87" si="32">N88+N90</f>
        <v>13760000</v>
      </c>
      <c r="O87" s="9">
        <f t="shared" si="32"/>
        <v>13760000</v>
      </c>
      <c r="P87" s="10">
        <f t="shared" si="18"/>
        <v>0.41874619598295798</v>
      </c>
      <c r="Q87" s="16"/>
      <c r="R87" s="16"/>
      <c r="S87" s="17"/>
    </row>
    <row r="88" spans="1:19" ht="15.6" x14ac:dyDescent="0.25">
      <c r="A88" s="11" t="s">
        <v>202</v>
      </c>
      <c r="B88" s="41" t="s">
        <v>0</v>
      </c>
      <c r="C88" s="41" t="s">
        <v>0</v>
      </c>
      <c r="D88" s="41" t="s">
        <v>0</v>
      </c>
      <c r="E88" s="41" t="s">
        <v>0</v>
      </c>
      <c r="F88" s="41" t="s">
        <v>0</v>
      </c>
      <c r="G88" s="41" t="s">
        <v>0</v>
      </c>
      <c r="H88" s="41" t="s">
        <v>0</v>
      </c>
      <c r="I88" s="41" t="s">
        <v>0</v>
      </c>
      <c r="J88" s="41" t="s">
        <v>0</v>
      </c>
      <c r="K88" s="42" t="s">
        <v>0</v>
      </c>
      <c r="L88" s="41" t="s">
        <v>0</v>
      </c>
      <c r="M88" s="9">
        <f>M89</f>
        <v>19100000</v>
      </c>
      <c r="N88" s="9">
        <f t="shared" si="31"/>
        <v>0</v>
      </c>
      <c r="O88" s="9">
        <f t="shared" si="31"/>
        <v>0</v>
      </c>
      <c r="P88" s="10">
        <f t="shared" si="18"/>
        <v>0</v>
      </c>
      <c r="Q88" s="16"/>
      <c r="R88" s="16"/>
      <c r="S88" s="17"/>
    </row>
    <row r="89" spans="1:19" ht="31.2" x14ac:dyDescent="0.25">
      <c r="A89" s="43" t="s">
        <v>244</v>
      </c>
      <c r="B89" s="39" t="s">
        <v>22</v>
      </c>
      <c r="C89" s="39" t="s">
        <v>13</v>
      </c>
      <c r="D89" s="39" t="s">
        <v>28</v>
      </c>
      <c r="E89" s="39" t="s">
        <v>195</v>
      </c>
      <c r="F89" s="39" t="s">
        <v>35</v>
      </c>
      <c r="G89" s="39" t="s">
        <v>28</v>
      </c>
      <c r="H89" s="39" t="s">
        <v>243</v>
      </c>
      <c r="I89" s="39" t="s">
        <v>184</v>
      </c>
      <c r="J89" s="44" t="s">
        <v>204</v>
      </c>
      <c r="K89" s="45">
        <v>2217</v>
      </c>
      <c r="L89" s="44" t="s">
        <v>44</v>
      </c>
      <c r="M89" s="46">
        <v>19100000</v>
      </c>
      <c r="N89" s="46">
        <v>0</v>
      </c>
      <c r="O89" s="46">
        <v>0</v>
      </c>
      <c r="P89" s="10">
        <f t="shared" si="18"/>
        <v>0</v>
      </c>
      <c r="Q89" s="16"/>
      <c r="R89" s="16"/>
      <c r="S89" s="17"/>
    </row>
    <row r="90" spans="1:19" s="3" customFormat="1" ht="15.6" x14ac:dyDescent="0.25">
      <c r="A90" s="11" t="s">
        <v>352</v>
      </c>
      <c r="B90" s="12" t="s">
        <v>0</v>
      </c>
      <c r="C90" s="12" t="s">
        <v>0</v>
      </c>
      <c r="D90" s="12" t="s">
        <v>0</v>
      </c>
      <c r="E90" s="12" t="s">
        <v>0</v>
      </c>
      <c r="F90" s="12" t="s">
        <v>0</v>
      </c>
      <c r="G90" s="12" t="s">
        <v>0</v>
      </c>
      <c r="H90" s="12" t="s">
        <v>0</v>
      </c>
      <c r="I90" s="12" t="s">
        <v>0</v>
      </c>
      <c r="J90" s="13" t="s">
        <v>0</v>
      </c>
      <c r="K90" s="14" t="s">
        <v>0</v>
      </c>
      <c r="L90" s="13" t="s">
        <v>0</v>
      </c>
      <c r="M90" s="9">
        <f>M91</f>
        <v>13760000</v>
      </c>
      <c r="N90" s="9">
        <f t="shared" ref="N90:O90" si="33">N91</f>
        <v>13760000</v>
      </c>
      <c r="O90" s="9">
        <f t="shared" si="33"/>
        <v>13760000</v>
      </c>
      <c r="P90" s="10">
        <f t="shared" si="18"/>
        <v>1</v>
      </c>
      <c r="Q90" s="36"/>
      <c r="R90" s="36"/>
      <c r="S90" s="37"/>
    </row>
    <row r="91" spans="1:19" ht="31.2" x14ac:dyDescent="0.25">
      <c r="A91" s="43" t="s">
        <v>353</v>
      </c>
      <c r="B91" s="39" t="s">
        <v>22</v>
      </c>
      <c r="C91" s="39" t="s">
        <v>13</v>
      </c>
      <c r="D91" s="39" t="s">
        <v>28</v>
      </c>
      <c r="E91" s="39" t="s">
        <v>195</v>
      </c>
      <c r="F91" s="39" t="s">
        <v>35</v>
      </c>
      <c r="G91" s="39" t="s">
        <v>28</v>
      </c>
      <c r="H91" s="39" t="s">
        <v>243</v>
      </c>
      <c r="I91" s="39" t="s">
        <v>184</v>
      </c>
      <c r="J91" s="44" t="s">
        <v>204</v>
      </c>
      <c r="K91" s="45" t="s">
        <v>354</v>
      </c>
      <c r="L91" s="44" t="s">
        <v>44</v>
      </c>
      <c r="M91" s="46">
        <v>13760000</v>
      </c>
      <c r="N91" s="46">
        <v>13760000</v>
      </c>
      <c r="O91" s="46">
        <v>13760000</v>
      </c>
      <c r="P91" s="10">
        <f t="shared" si="18"/>
        <v>1</v>
      </c>
      <c r="Q91" s="16"/>
      <c r="R91" s="16"/>
      <c r="S91" s="17"/>
    </row>
    <row r="92" spans="1:19" ht="46.8" x14ac:dyDescent="0.25">
      <c r="A92" s="11" t="s">
        <v>245</v>
      </c>
      <c r="B92" s="12" t="s">
        <v>22</v>
      </c>
      <c r="C92" s="12" t="s">
        <v>13</v>
      </c>
      <c r="D92" s="12" t="s">
        <v>28</v>
      </c>
      <c r="E92" s="12" t="s">
        <v>195</v>
      </c>
      <c r="F92" s="12" t="s">
        <v>35</v>
      </c>
      <c r="G92" s="12" t="s">
        <v>28</v>
      </c>
      <c r="H92" s="12" t="s">
        <v>246</v>
      </c>
      <c r="I92" s="15" t="s">
        <v>0</v>
      </c>
      <c r="J92" s="15" t="s">
        <v>0</v>
      </c>
      <c r="K92" s="8" t="s">
        <v>0</v>
      </c>
      <c r="L92" s="15" t="s">
        <v>0</v>
      </c>
      <c r="M92" s="9">
        <f>M93</f>
        <v>4223696.82</v>
      </c>
      <c r="N92" s="9">
        <f t="shared" ref="N92:O94" si="34">N93</f>
        <v>53696.82</v>
      </c>
      <c r="O92" s="9">
        <f t="shared" si="34"/>
        <v>53696.82</v>
      </c>
      <c r="P92" s="10">
        <f t="shared" si="18"/>
        <v>1.2713227840060735E-2</v>
      </c>
      <c r="Q92" s="16"/>
      <c r="R92" s="16"/>
      <c r="S92" s="17"/>
    </row>
    <row r="93" spans="1:19" ht="62.4" x14ac:dyDescent="0.25">
      <c r="A93" s="11" t="s">
        <v>183</v>
      </c>
      <c r="B93" s="12" t="s">
        <v>22</v>
      </c>
      <c r="C93" s="12" t="s">
        <v>13</v>
      </c>
      <c r="D93" s="12" t="s">
        <v>28</v>
      </c>
      <c r="E93" s="12" t="s">
        <v>195</v>
      </c>
      <c r="F93" s="12" t="s">
        <v>35</v>
      </c>
      <c r="G93" s="12" t="s">
        <v>28</v>
      </c>
      <c r="H93" s="12" t="s">
        <v>246</v>
      </c>
      <c r="I93" s="12" t="s">
        <v>184</v>
      </c>
      <c r="J93" s="12" t="s">
        <v>0</v>
      </c>
      <c r="K93" s="7" t="s">
        <v>0</v>
      </c>
      <c r="L93" s="12" t="s">
        <v>0</v>
      </c>
      <c r="M93" s="9">
        <f>M94+M96</f>
        <v>4223696.82</v>
      </c>
      <c r="N93" s="9">
        <f t="shared" ref="N93:O93" si="35">N94+N96</f>
        <v>53696.82</v>
      </c>
      <c r="O93" s="9">
        <f t="shared" si="35"/>
        <v>53696.82</v>
      </c>
      <c r="P93" s="10">
        <f t="shared" si="18"/>
        <v>1.2713227840060735E-2</v>
      </c>
      <c r="Q93" s="16"/>
      <c r="R93" s="16"/>
      <c r="S93" s="17"/>
    </row>
    <row r="94" spans="1:19" ht="15.6" x14ac:dyDescent="0.25">
      <c r="A94" s="11" t="s">
        <v>202</v>
      </c>
      <c r="B94" s="41" t="s">
        <v>0</v>
      </c>
      <c r="C94" s="41" t="s">
        <v>0</v>
      </c>
      <c r="D94" s="41" t="s">
        <v>0</v>
      </c>
      <c r="E94" s="41" t="s">
        <v>0</v>
      </c>
      <c r="F94" s="41" t="s">
        <v>0</v>
      </c>
      <c r="G94" s="41" t="s">
        <v>0</v>
      </c>
      <c r="H94" s="41" t="s">
        <v>0</v>
      </c>
      <c r="I94" s="41" t="s">
        <v>0</v>
      </c>
      <c r="J94" s="41" t="s">
        <v>0</v>
      </c>
      <c r="K94" s="42" t="s">
        <v>0</v>
      </c>
      <c r="L94" s="41" t="s">
        <v>0</v>
      </c>
      <c r="M94" s="9">
        <f>M95</f>
        <v>4170000</v>
      </c>
      <c r="N94" s="9">
        <f t="shared" si="34"/>
        <v>0</v>
      </c>
      <c r="O94" s="9">
        <f t="shared" si="34"/>
        <v>0</v>
      </c>
      <c r="P94" s="10">
        <f t="shared" si="18"/>
        <v>0</v>
      </c>
      <c r="Q94" s="16"/>
      <c r="R94" s="16"/>
      <c r="S94" s="17"/>
    </row>
    <row r="95" spans="1:19" ht="31.2" x14ac:dyDescent="0.25">
      <c r="A95" s="43" t="s">
        <v>244</v>
      </c>
      <c r="B95" s="39" t="s">
        <v>22</v>
      </c>
      <c r="C95" s="39" t="s">
        <v>13</v>
      </c>
      <c r="D95" s="39" t="s">
        <v>28</v>
      </c>
      <c r="E95" s="39" t="s">
        <v>195</v>
      </c>
      <c r="F95" s="39" t="s">
        <v>35</v>
      </c>
      <c r="G95" s="39" t="s">
        <v>28</v>
      </c>
      <c r="H95" s="39" t="s">
        <v>246</v>
      </c>
      <c r="I95" s="39" t="s">
        <v>184</v>
      </c>
      <c r="J95" s="44" t="s">
        <v>204</v>
      </c>
      <c r="K95" s="45">
        <v>2217</v>
      </c>
      <c r="L95" s="44" t="s">
        <v>44</v>
      </c>
      <c r="M95" s="46">
        <v>4170000</v>
      </c>
      <c r="N95" s="46">
        <v>0</v>
      </c>
      <c r="O95" s="46">
        <v>0</v>
      </c>
      <c r="P95" s="10">
        <f t="shared" si="18"/>
        <v>0</v>
      </c>
      <c r="Q95" s="16"/>
      <c r="R95" s="16"/>
      <c r="S95" s="17"/>
    </row>
    <row r="96" spans="1:19" s="3" customFormat="1" ht="15.6" x14ac:dyDescent="0.25">
      <c r="A96" s="11" t="s">
        <v>352</v>
      </c>
      <c r="B96" s="12" t="s">
        <v>0</v>
      </c>
      <c r="C96" s="12" t="s">
        <v>0</v>
      </c>
      <c r="D96" s="12" t="s">
        <v>0</v>
      </c>
      <c r="E96" s="12" t="s">
        <v>0</v>
      </c>
      <c r="F96" s="12" t="s">
        <v>0</v>
      </c>
      <c r="G96" s="12" t="s">
        <v>0</v>
      </c>
      <c r="H96" s="12" t="s">
        <v>0</v>
      </c>
      <c r="I96" s="12" t="s">
        <v>0</v>
      </c>
      <c r="J96" s="13" t="s">
        <v>0</v>
      </c>
      <c r="K96" s="14" t="s">
        <v>0</v>
      </c>
      <c r="L96" s="13" t="s">
        <v>0</v>
      </c>
      <c r="M96" s="9">
        <f>M97</f>
        <v>53696.82</v>
      </c>
      <c r="N96" s="9">
        <f t="shared" ref="N96:O96" si="36">N97</f>
        <v>53696.82</v>
      </c>
      <c r="O96" s="9">
        <f t="shared" si="36"/>
        <v>53696.82</v>
      </c>
      <c r="P96" s="10">
        <f t="shared" si="18"/>
        <v>1</v>
      </c>
      <c r="Q96" s="36"/>
      <c r="R96" s="36"/>
      <c r="S96" s="37"/>
    </row>
    <row r="97" spans="1:19" ht="31.2" x14ac:dyDescent="0.25">
      <c r="A97" s="43" t="s">
        <v>353</v>
      </c>
      <c r="B97" s="40" t="s">
        <v>22</v>
      </c>
      <c r="C97" s="40" t="s">
        <v>13</v>
      </c>
      <c r="D97" s="40" t="s">
        <v>28</v>
      </c>
      <c r="E97" s="40" t="s">
        <v>195</v>
      </c>
      <c r="F97" s="40" t="s">
        <v>35</v>
      </c>
      <c r="G97" s="40" t="s">
        <v>28</v>
      </c>
      <c r="H97" s="40" t="s">
        <v>246</v>
      </c>
      <c r="I97" s="40" t="s">
        <v>184</v>
      </c>
      <c r="J97" s="45" t="s">
        <v>204</v>
      </c>
      <c r="K97" s="45" t="s">
        <v>354</v>
      </c>
      <c r="L97" s="45" t="s">
        <v>44</v>
      </c>
      <c r="M97" s="46">
        <v>53696.82</v>
      </c>
      <c r="N97" s="46">
        <v>53696.82</v>
      </c>
      <c r="O97" s="46">
        <v>53696.82</v>
      </c>
      <c r="P97" s="10">
        <f t="shared" si="18"/>
        <v>1</v>
      </c>
      <c r="Q97" s="16"/>
      <c r="R97" s="16"/>
      <c r="S97" s="17"/>
    </row>
    <row r="98" spans="1:19" s="3" customFormat="1" ht="280.8" x14ac:dyDescent="0.25">
      <c r="A98" s="11" t="s">
        <v>391</v>
      </c>
      <c r="B98" s="7" t="s">
        <v>22</v>
      </c>
      <c r="C98" s="7" t="s">
        <v>13</v>
      </c>
      <c r="D98" s="7" t="s">
        <v>28</v>
      </c>
      <c r="E98" s="7" t="s">
        <v>195</v>
      </c>
      <c r="F98" s="7" t="s">
        <v>35</v>
      </c>
      <c r="G98" s="7" t="s">
        <v>28</v>
      </c>
      <c r="H98" s="7" t="s">
        <v>383</v>
      </c>
      <c r="I98" s="7"/>
      <c r="J98" s="14"/>
      <c r="K98" s="14"/>
      <c r="L98" s="14"/>
      <c r="M98" s="9">
        <f>M99</f>
        <v>132295297.84999999</v>
      </c>
      <c r="N98" s="9">
        <f t="shared" ref="N98:O99" si="37">N99</f>
        <v>0</v>
      </c>
      <c r="O98" s="9">
        <f t="shared" si="37"/>
        <v>0</v>
      </c>
      <c r="P98" s="10">
        <f t="shared" si="18"/>
        <v>0</v>
      </c>
      <c r="Q98" s="36"/>
      <c r="R98" s="36"/>
      <c r="S98" s="37"/>
    </row>
    <row r="99" spans="1:19" s="3" customFormat="1" ht="62.4" x14ac:dyDescent="0.25">
      <c r="A99" s="11" t="s">
        <v>183</v>
      </c>
      <c r="B99" s="7" t="s">
        <v>22</v>
      </c>
      <c r="C99" s="7" t="s">
        <v>13</v>
      </c>
      <c r="D99" s="7" t="s">
        <v>28</v>
      </c>
      <c r="E99" s="7" t="s">
        <v>195</v>
      </c>
      <c r="F99" s="7" t="s">
        <v>35</v>
      </c>
      <c r="G99" s="7" t="s">
        <v>28</v>
      </c>
      <c r="H99" s="7" t="s">
        <v>383</v>
      </c>
      <c r="I99" s="7" t="s">
        <v>184</v>
      </c>
      <c r="J99" s="14" t="s">
        <v>0</v>
      </c>
      <c r="K99" s="14" t="s">
        <v>0</v>
      </c>
      <c r="L99" s="14" t="s">
        <v>0</v>
      </c>
      <c r="M99" s="9">
        <f>M100</f>
        <v>132295297.84999999</v>
      </c>
      <c r="N99" s="9">
        <f t="shared" si="37"/>
        <v>0</v>
      </c>
      <c r="O99" s="9">
        <f t="shared" si="37"/>
        <v>0</v>
      </c>
      <c r="P99" s="10">
        <f t="shared" si="18"/>
        <v>0</v>
      </c>
      <c r="Q99" s="36"/>
      <c r="R99" s="36"/>
      <c r="S99" s="37"/>
    </row>
    <row r="100" spans="1:19" s="3" customFormat="1" ht="15.6" x14ac:dyDescent="0.25">
      <c r="A100" s="11" t="s">
        <v>202</v>
      </c>
      <c r="B100" s="7"/>
      <c r="C100" s="7"/>
      <c r="D100" s="7"/>
      <c r="E100" s="7"/>
      <c r="F100" s="7"/>
      <c r="G100" s="7"/>
      <c r="H100" s="7"/>
      <c r="I100" s="7"/>
      <c r="J100" s="14"/>
      <c r="K100" s="14"/>
      <c r="L100" s="14"/>
      <c r="M100" s="9">
        <f>M101+M102+M103+M104</f>
        <v>132295297.84999999</v>
      </c>
      <c r="N100" s="9">
        <f t="shared" ref="N100:O100" si="38">N101+N102+N103+N104</f>
        <v>0</v>
      </c>
      <c r="O100" s="9">
        <f t="shared" si="38"/>
        <v>0</v>
      </c>
      <c r="P100" s="10">
        <f t="shared" si="18"/>
        <v>0</v>
      </c>
      <c r="Q100" s="36"/>
      <c r="R100" s="36"/>
      <c r="S100" s="37"/>
    </row>
    <row r="101" spans="1:19" ht="46.8" x14ac:dyDescent="0.25">
      <c r="A101" s="43" t="s">
        <v>384</v>
      </c>
      <c r="B101" s="40" t="s">
        <v>22</v>
      </c>
      <c r="C101" s="40" t="s">
        <v>13</v>
      </c>
      <c r="D101" s="40" t="s">
        <v>28</v>
      </c>
      <c r="E101" s="40" t="s">
        <v>195</v>
      </c>
      <c r="F101" s="40" t="s">
        <v>35</v>
      </c>
      <c r="G101" s="40" t="s">
        <v>28</v>
      </c>
      <c r="H101" s="40" t="s">
        <v>383</v>
      </c>
      <c r="I101" s="40" t="s">
        <v>184</v>
      </c>
      <c r="J101" s="45" t="s">
        <v>204</v>
      </c>
      <c r="K101" s="45" t="s">
        <v>385</v>
      </c>
      <c r="L101" s="45">
        <v>2024</v>
      </c>
      <c r="M101" s="46">
        <v>30581973.949999999</v>
      </c>
      <c r="N101" s="46">
        <v>0</v>
      </c>
      <c r="O101" s="46">
        <v>0</v>
      </c>
      <c r="P101" s="10">
        <f t="shared" si="18"/>
        <v>0</v>
      </c>
      <c r="Q101" s="16"/>
      <c r="R101" s="16"/>
      <c r="S101" s="17"/>
    </row>
    <row r="102" spans="1:19" ht="31.2" x14ac:dyDescent="0.25">
      <c r="A102" s="43" t="s">
        <v>386</v>
      </c>
      <c r="B102" s="40" t="s">
        <v>22</v>
      </c>
      <c r="C102" s="40" t="s">
        <v>13</v>
      </c>
      <c r="D102" s="40" t="s">
        <v>28</v>
      </c>
      <c r="E102" s="40" t="s">
        <v>195</v>
      </c>
      <c r="F102" s="40" t="s">
        <v>35</v>
      </c>
      <c r="G102" s="40" t="s">
        <v>28</v>
      </c>
      <c r="H102" s="40" t="s">
        <v>383</v>
      </c>
      <c r="I102" s="40" t="s">
        <v>184</v>
      </c>
      <c r="J102" s="45" t="s">
        <v>204</v>
      </c>
      <c r="K102" s="45" t="s">
        <v>387</v>
      </c>
      <c r="L102" s="45">
        <v>2024</v>
      </c>
      <c r="M102" s="46">
        <v>48441155.5</v>
      </c>
      <c r="N102" s="46">
        <v>0</v>
      </c>
      <c r="O102" s="46">
        <v>0</v>
      </c>
      <c r="P102" s="10">
        <f t="shared" si="18"/>
        <v>0</v>
      </c>
      <c r="Q102" s="16"/>
      <c r="R102" s="16"/>
      <c r="S102" s="17"/>
    </row>
    <row r="103" spans="1:19" ht="31.2" x14ac:dyDescent="0.25">
      <c r="A103" s="43" t="s">
        <v>388</v>
      </c>
      <c r="B103" s="40" t="s">
        <v>22</v>
      </c>
      <c r="C103" s="40" t="s">
        <v>13</v>
      </c>
      <c r="D103" s="40" t="s">
        <v>28</v>
      </c>
      <c r="E103" s="40" t="s">
        <v>195</v>
      </c>
      <c r="F103" s="40" t="s">
        <v>35</v>
      </c>
      <c r="G103" s="40" t="s">
        <v>28</v>
      </c>
      <c r="H103" s="40" t="s">
        <v>383</v>
      </c>
      <c r="I103" s="40" t="s">
        <v>184</v>
      </c>
      <c r="J103" s="45" t="s">
        <v>204</v>
      </c>
      <c r="K103" s="45" t="s">
        <v>389</v>
      </c>
      <c r="L103" s="45">
        <v>2024</v>
      </c>
      <c r="M103" s="46">
        <v>11426863.74</v>
      </c>
      <c r="N103" s="46">
        <v>0</v>
      </c>
      <c r="O103" s="46">
        <v>0</v>
      </c>
      <c r="P103" s="10">
        <f t="shared" si="18"/>
        <v>0</v>
      </c>
      <c r="Q103" s="16"/>
      <c r="R103" s="16"/>
      <c r="S103" s="17"/>
    </row>
    <row r="104" spans="1:19" ht="46.8" x14ac:dyDescent="0.25">
      <c r="A104" s="43" t="s">
        <v>390</v>
      </c>
      <c r="B104" s="40" t="s">
        <v>22</v>
      </c>
      <c r="C104" s="40" t="s">
        <v>13</v>
      </c>
      <c r="D104" s="40" t="s">
        <v>28</v>
      </c>
      <c r="E104" s="40" t="s">
        <v>195</v>
      </c>
      <c r="F104" s="40" t="s">
        <v>35</v>
      </c>
      <c r="G104" s="40" t="s">
        <v>28</v>
      </c>
      <c r="H104" s="40" t="s">
        <v>383</v>
      </c>
      <c r="I104" s="40" t="s">
        <v>184</v>
      </c>
      <c r="J104" s="45" t="s">
        <v>231</v>
      </c>
      <c r="K104" s="45" t="s">
        <v>168</v>
      </c>
      <c r="L104" s="45">
        <v>2024</v>
      </c>
      <c r="M104" s="46">
        <v>41845304.659999996</v>
      </c>
      <c r="N104" s="46">
        <v>0</v>
      </c>
      <c r="O104" s="46">
        <v>0</v>
      </c>
      <c r="P104" s="10">
        <f t="shared" si="18"/>
        <v>0</v>
      </c>
      <c r="Q104" s="16"/>
      <c r="R104" s="16"/>
      <c r="S104" s="17"/>
    </row>
    <row r="105" spans="1:19" ht="62.4" x14ac:dyDescent="0.25">
      <c r="A105" s="11" t="s">
        <v>247</v>
      </c>
      <c r="B105" s="12" t="s">
        <v>22</v>
      </c>
      <c r="C105" s="12" t="s">
        <v>13</v>
      </c>
      <c r="D105" s="12" t="s">
        <v>98</v>
      </c>
      <c r="E105" s="12" t="s">
        <v>0</v>
      </c>
      <c r="F105" s="12" t="s">
        <v>0</v>
      </c>
      <c r="G105" s="12" t="s">
        <v>0</v>
      </c>
      <c r="H105" s="15" t="s">
        <v>0</v>
      </c>
      <c r="I105" s="15" t="s">
        <v>0</v>
      </c>
      <c r="J105" s="15" t="s">
        <v>0</v>
      </c>
      <c r="K105" s="8" t="s">
        <v>0</v>
      </c>
      <c r="L105" s="15" t="s">
        <v>0</v>
      </c>
      <c r="M105" s="9">
        <f>M106</f>
        <v>145060813.75</v>
      </c>
      <c r="N105" s="9">
        <f t="shared" ref="N105:O109" si="39">N106</f>
        <v>0</v>
      </c>
      <c r="O105" s="9">
        <f t="shared" si="39"/>
        <v>0</v>
      </c>
      <c r="P105" s="10">
        <f t="shared" si="18"/>
        <v>0</v>
      </c>
      <c r="Q105" s="16"/>
      <c r="R105" s="16"/>
      <c r="S105" s="17"/>
    </row>
    <row r="106" spans="1:19" ht="46.8" x14ac:dyDescent="0.25">
      <c r="A106" s="11" t="s">
        <v>194</v>
      </c>
      <c r="B106" s="12" t="s">
        <v>22</v>
      </c>
      <c r="C106" s="12" t="s">
        <v>13</v>
      </c>
      <c r="D106" s="12" t="s">
        <v>98</v>
      </c>
      <c r="E106" s="12" t="s">
        <v>195</v>
      </c>
      <c r="F106" s="12" t="s">
        <v>0</v>
      </c>
      <c r="G106" s="12" t="s">
        <v>0</v>
      </c>
      <c r="H106" s="15" t="s">
        <v>0</v>
      </c>
      <c r="I106" s="15" t="s">
        <v>0</v>
      </c>
      <c r="J106" s="15" t="s">
        <v>0</v>
      </c>
      <c r="K106" s="8" t="s">
        <v>0</v>
      </c>
      <c r="L106" s="15" t="s">
        <v>0</v>
      </c>
      <c r="M106" s="9">
        <f>M107</f>
        <v>145060813.75</v>
      </c>
      <c r="N106" s="9">
        <f t="shared" si="39"/>
        <v>0</v>
      </c>
      <c r="O106" s="9">
        <f t="shared" si="39"/>
        <v>0</v>
      </c>
      <c r="P106" s="10">
        <f t="shared" si="18"/>
        <v>0</v>
      </c>
      <c r="Q106" s="16"/>
      <c r="R106" s="16"/>
      <c r="S106" s="17"/>
    </row>
    <row r="107" spans="1:19" ht="15.6" x14ac:dyDescent="0.25">
      <c r="A107" s="18" t="s">
        <v>119</v>
      </c>
      <c r="B107" s="12" t="s">
        <v>22</v>
      </c>
      <c r="C107" s="12" t="s">
        <v>13</v>
      </c>
      <c r="D107" s="12" t="s">
        <v>98</v>
      </c>
      <c r="E107" s="12" t="s">
        <v>195</v>
      </c>
      <c r="F107" s="12" t="s">
        <v>35</v>
      </c>
      <c r="G107" s="12" t="s">
        <v>0</v>
      </c>
      <c r="H107" s="12" t="s">
        <v>0</v>
      </c>
      <c r="I107" s="12" t="s">
        <v>0</v>
      </c>
      <c r="J107" s="12" t="s">
        <v>0</v>
      </c>
      <c r="K107" s="7" t="s">
        <v>0</v>
      </c>
      <c r="L107" s="12" t="s">
        <v>0</v>
      </c>
      <c r="M107" s="9">
        <f>M108</f>
        <v>145060813.75</v>
      </c>
      <c r="N107" s="9">
        <f t="shared" si="39"/>
        <v>0</v>
      </c>
      <c r="O107" s="9">
        <f t="shared" si="39"/>
        <v>0</v>
      </c>
      <c r="P107" s="10">
        <f t="shared" si="18"/>
        <v>0</v>
      </c>
      <c r="Q107" s="16"/>
      <c r="R107" s="16"/>
      <c r="S107" s="17"/>
    </row>
    <row r="108" spans="1:19" ht="15.6" x14ac:dyDescent="0.25">
      <c r="A108" s="18" t="s">
        <v>120</v>
      </c>
      <c r="B108" s="12" t="s">
        <v>22</v>
      </c>
      <c r="C108" s="12" t="s">
        <v>13</v>
      </c>
      <c r="D108" s="12" t="s">
        <v>98</v>
      </c>
      <c r="E108" s="12" t="s">
        <v>195</v>
      </c>
      <c r="F108" s="12" t="s">
        <v>35</v>
      </c>
      <c r="G108" s="12" t="s">
        <v>28</v>
      </c>
      <c r="H108" s="12" t="s">
        <v>0</v>
      </c>
      <c r="I108" s="12" t="s">
        <v>0</v>
      </c>
      <c r="J108" s="12" t="s">
        <v>0</v>
      </c>
      <c r="K108" s="7" t="s">
        <v>0</v>
      </c>
      <c r="L108" s="12" t="s">
        <v>0</v>
      </c>
      <c r="M108" s="9">
        <f>M109</f>
        <v>145060813.75</v>
      </c>
      <c r="N108" s="9">
        <f t="shared" si="39"/>
        <v>0</v>
      </c>
      <c r="O108" s="9">
        <f t="shared" si="39"/>
        <v>0</v>
      </c>
      <c r="P108" s="10">
        <f t="shared" si="18"/>
        <v>0</v>
      </c>
      <c r="Q108" s="16"/>
      <c r="R108" s="16"/>
      <c r="S108" s="17"/>
    </row>
    <row r="109" spans="1:19" ht="46.8" x14ac:dyDescent="0.25">
      <c r="A109" s="11" t="s">
        <v>248</v>
      </c>
      <c r="B109" s="12" t="s">
        <v>22</v>
      </c>
      <c r="C109" s="12" t="s">
        <v>13</v>
      </c>
      <c r="D109" s="12" t="s">
        <v>98</v>
      </c>
      <c r="E109" s="12" t="s">
        <v>195</v>
      </c>
      <c r="F109" s="12" t="s">
        <v>35</v>
      </c>
      <c r="G109" s="12" t="s">
        <v>28</v>
      </c>
      <c r="H109" s="12" t="s">
        <v>249</v>
      </c>
      <c r="I109" s="15" t="s">
        <v>0</v>
      </c>
      <c r="J109" s="15" t="s">
        <v>0</v>
      </c>
      <c r="K109" s="8" t="s">
        <v>0</v>
      </c>
      <c r="L109" s="15" t="s">
        <v>0</v>
      </c>
      <c r="M109" s="9">
        <f>M110</f>
        <v>145060813.75</v>
      </c>
      <c r="N109" s="9">
        <f t="shared" si="39"/>
        <v>0</v>
      </c>
      <c r="O109" s="9">
        <f t="shared" si="39"/>
        <v>0</v>
      </c>
      <c r="P109" s="10">
        <f t="shared" si="18"/>
        <v>0</v>
      </c>
      <c r="Q109" s="16"/>
      <c r="R109" s="16"/>
      <c r="S109" s="17"/>
    </row>
    <row r="110" spans="1:19" ht="62.4" x14ac:dyDescent="0.25">
      <c r="A110" s="11" t="s">
        <v>183</v>
      </c>
      <c r="B110" s="12" t="s">
        <v>22</v>
      </c>
      <c r="C110" s="12" t="s">
        <v>13</v>
      </c>
      <c r="D110" s="12" t="s">
        <v>98</v>
      </c>
      <c r="E110" s="12" t="s">
        <v>195</v>
      </c>
      <c r="F110" s="12" t="s">
        <v>35</v>
      </c>
      <c r="G110" s="12" t="s">
        <v>28</v>
      </c>
      <c r="H110" s="12" t="s">
        <v>249</v>
      </c>
      <c r="I110" s="12" t="s">
        <v>184</v>
      </c>
      <c r="J110" s="12" t="s">
        <v>0</v>
      </c>
      <c r="K110" s="7" t="s">
        <v>0</v>
      </c>
      <c r="L110" s="12" t="s">
        <v>0</v>
      </c>
      <c r="M110" s="9">
        <f>M111+M113+M115</f>
        <v>145060813.75</v>
      </c>
      <c r="N110" s="9">
        <f>N111+N113+N115</f>
        <v>0</v>
      </c>
      <c r="O110" s="9">
        <f>O111+O113+O115</f>
        <v>0</v>
      </c>
      <c r="P110" s="10">
        <f t="shared" si="18"/>
        <v>0</v>
      </c>
    </row>
    <row r="111" spans="1:19" ht="15.6" x14ac:dyDescent="0.25">
      <c r="A111" s="11" t="s">
        <v>250</v>
      </c>
      <c r="B111" s="41" t="s">
        <v>0</v>
      </c>
      <c r="C111" s="41" t="s">
        <v>0</v>
      </c>
      <c r="D111" s="41" t="s">
        <v>0</v>
      </c>
      <c r="E111" s="41" t="s">
        <v>0</v>
      </c>
      <c r="F111" s="41" t="s">
        <v>0</v>
      </c>
      <c r="G111" s="41" t="s">
        <v>0</v>
      </c>
      <c r="H111" s="41" t="s">
        <v>0</v>
      </c>
      <c r="I111" s="41" t="s">
        <v>0</v>
      </c>
      <c r="J111" s="41" t="s">
        <v>0</v>
      </c>
      <c r="K111" s="42" t="s">
        <v>0</v>
      </c>
      <c r="L111" s="41" t="s">
        <v>0</v>
      </c>
      <c r="M111" s="9">
        <f>M112</f>
        <v>126122428.8</v>
      </c>
      <c r="N111" s="9">
        <f t="shared" ref="N111:O111" si="40">N112</f>
        <v>0</v>
      </c>
      <c r="O111" s="9">
        <f t="shared" si="40"/>
        <v>0</v>
      </c>
      <c r="P111" s="10">
        <f t="shared" si="18"/>
        <v>0</v>
      </c>
    </row>
    <row r="112" spans="1:19" ht="46.8" x14ac:dyDescent="0.25">
      <c r="A112" s="43" t="s">
        <v>396</v>
      </c>
      <c r="B112" s="39" t="s">
        <v>22</v>
      </c>
      <c r="C112" s="39" t="s">
        <v>13</v>
      </c>
      <c r="D112" s="39" t="s">
        <v>98</v>
      </c>
      <c r="E112" s="39" t="s">
        <v>195</v>
      </c>
      <c r="F112" s="39" t="s">
        <v>35</v>
      </c>
      <c r="G112" s="39" t="s">
        <v>28</v>
      </c>
      <c r="H112" s="39" t="s">
        <v>249</v>
      </c>
      <c r="I112" s="39" t="s">
        <v>184</v>
      </c>
      <c r="J112" s="44" t="s">
        <v>231</v>
      </c>
      <c r="K112" s="45">
        <v>0.5</v>
      </c>
      <c r="L112" s="44" t="s">
        <v>44</v>
      </c>
      <c r="M112" s="46">
        <v>126122428.8</v>
      </c>
      <c r="N112" s="46">
        <v>0</v>
      </c>
      <c r="O112" s="46">
        <v>0</v>
      </c>
      <c r="P112" s="10">
        <f t="shared" si="18"/>
        <v>0</v>
      </c>
    </row>
    <row r="113" spans="1:18" s="3" customFormat="1" ht="31.2" x14ac:dyDescent="0.25">
      <c r="A113" s="11" t="s">
        <v>217</v>
      </c>
      <c r="B113" s="12" t="s">
        <v>0</v>
      </c>
      <c r="C113" s="12" t="s">
        <v>0</v>
      </c>
      <c r="D113" s="12" t="s">
        <v>0</v>
      </c>
      <c r="E113" s="12" t="s">
        <v>0</v>
      </c>
      <c r="F113" s="12" t="s">
        <v>0</v>
      </c>
      <c r="G113" s="12" t="s">
        <v>0</v>
      </c>
      <c r="H113" s="12" t="s">
        <v>0</v>
      </c>
      <c r="I113" s="12" t="s">
        <v>0</v>
      </c>
      <c r="J113" s="13"/>
      <c r="K113" s="14"/>
      <c r="L113" s="13"/>
      <c r="M113" s="9">
        <f>M114</f>
        <v>5935957.9100000001</v>
      </c>
      <c r="N113" s="9">
        <f t="shared" ref="N113:O113" si="41">N114</f>
        <v>0</v>
      </c>
      <c r="O113" s="9">
        <f t="shared" si="41"/>
        <v>0</v>
      </c>
      <c r="P113" s="10">
        <f t="shared" ref="P113:P173" si="42">O113/M113</f>
        <v>0</v>
      </c>
      <c r="Q113" s="5"/>
      <c r="R113" s="5"/>
    </row>
    <row r="114" spans="1:18" ht="39.6" x14ac:dyDescent="0.25">
      <c r="A114" s="43" t="s">
        <v>357</v>
      </c>
      <c r="B114" s="39" t="s">
        <v>22</v>
      </c>
      <c r="C114" s="39" t="s">
        <v>13</v>
      </c>
      <c r="D114" s="39" t="s">
        <v>98</v>
      </c>
      <c r="E114" s="39" t="s">
        <v>195</v>
      </c>
      <c r="F114" s="39" t="s">
        <v>35</v>
      </c>
      <c r="G114" s="39" t="s">
        <v>28</v>
      </c>
      <c r="H114" s="39" t="s">
        <v>249</v>
      </c>
      <c r="I114" s="39" t="s">
        <v>184</v>
      </c>
      <c r="J114" s="44" t="s">
        <v>231</v>
      </c>
      <c r="K114" s="45" t="s">
        <v>349</v>
      </c>
      <c r="L114" s="44" t="s">
        <v>44</v>
      </c>
      <c r="M114" s="46">
        <v>5935957.9100000001</v>
      </c>
      <c r="N114" s="46">
        <v>0</v>
      </c>
      <c r="O114" s="46">
        <v>0</v>
      </c>
      <c r="P114" s="10">
        <f t="shared" si="42"/>
        <v>0</v>
      </c>
    </row>
    <row r="115" spans="1:18" s="3" customFormat="1" ht="31.2" x14ac:dyDescent="0.25">
      <c r="A115" s="11" t="s">
        <v>348</v>
      </c>
      <c r="B115" s="12" t="s">
        <v>0</v>
      </c>
      <c r="C115" s="12" t="s">
        <v>0</v>
      </c>
      <c r="D115" s="12" t="s">
        <v>0</v>
      </c>
      <c r="E115" s="12" t="s">
        <v>0</v>
      </c>
      <c r="F115" s="12" t="s">
        <v>0</v>
      </c>
      <c r="G115" s="12" t="s">
        <v>0</v>
      </c>
      <c r="H115" s="12" t="s">
        <v>0</v>
      </c>
      <c r="I115" s="12" t="s">
        <v>0</v>
      </c>
      <c r="J115" s="13"/>
      <c r="K115" s="14"/>
      <c r="L115" s="13"/>
      <c r="M115" s="9">
        <f>M116</f>
        <v>13002427.039999999</v>
      </c>
      <c r="N115" s="9">
        <f t="shared" ref="N115:O115" si="43">N116</f>
        <v>0</v>
      </c>
      <c r="O115" s="9">
        <f t="shared" si="43"/>
        <v>0</v>
      </c>
      <c r="P115" s="10">
        <f t="shared" si="42"/>
        <v>0</v>
      </c>
      <c r="Q115" s="5"/>
      <c r="R115" s="5"/>
    </row>
    <row r="116" spans="1:18" ht="46.8" x14ac:dyDescent="0.25">
      <c r="A116" s="43" t="s">
        <v>351</v>
      </c>
      <c r="B116" s="39" t="s">
        <v>22</v>
      </c>
      <c r="C116" s="39" t="s">
        <v>13</v>
      </c>
      <c r="D116" s="39" t="s">
        <v>98</v>
      </c>
      <c r="E116" s="39" t="s">
        <v>195</v>
      </c>
      <c r="F116" s="39" t="s">
        <v>35</v>
      </c>
      <c r="G116" s="39" t="s">
        <v>28</v>
      </c>
      <c r="H116" s="39" t="s">
        <v>249</v>
      </c>
      <c r="I116" s="39" t="s">
        <v>184</v>
      </c>
      <c r="J116" s="44" t="s">
        <v>231</v>
      </c>
      <c r="K116" s="45" t="s">
        <v>350</v>
      </c>
      <c r="L116" s="44" t="s">
        <v>44</v>
      </c>
      <c r="M116" s="46">
        <v>13002427.039999999</v>
      </c>
      <c r="N116" s="46">
        <v>0</v>
      </c>
      <c r="O116" s="46">
        <v>0</v>
      </c>
      <c r="P116" s="10">
        <f t="shared" si="42"/>
        <v>0</v>
      </c>
    </row>
    <row r="117" spans="1:18" ht="31.2" x14ac:dyDescent="0.25">
      <c r="A117" s="11" t="s">
        <v>80</v>
      </c>
      <c r="B117" s="12" t="s">
        <v>24</v>
      </c>
      <c r="C117" s="12" t="s">
        <v>0</v>
      </c>
      <c r="D117" s="12" t="s">
        <v>0</v>
      </c>
      <c r="E117" s="12" t="s">
        <v>0</v>
      </c>
      <c r="F117" s="12" t="s">
        <v>0</v>
      </c>
      <c r="G117" s="12" t="s">
        <v>0</v>
      </c>
      <c r="H117" s="15" t="s">
        <v>0</v>
      </c>
      <c r="I117" s="15" t="s">
        <v>0</v>
      </c>
      <c r="J117" s="15" t="s">
        <v>0</v>
      </c>
      <c r="K117" s="8" t="s">
        <v>0</v>
      </c>
      <c r="L117" s="15" t="s">
        <v>0</v>
      </c>
      <c r="M117" s="9">
        <f>M118</f>
        <v>483149024.60000002</v>
      </c>
      <c r="N117" s="9">
        <f t="shared" ref="N117:O117" si="44">N118</f>
        <v>5314696.84</v>
      </c>
      <c r="O117" s="9">
        <f t="shared" si="44"/>
        <v>12151236.390000001</v>
      </c>
      <c r="P117" s="10">
        <f t="shared" si="42"/>
        <v>2.5150079522689779E-2</v>
      </c>
    </row>
    <row r="118" spans="1:18" ht="31.2" x14ac:dyDescent="0.25">
      <c r="A118" s="11" t="s">
        <v>251</v>
      </c>
      <c r="B118" s="12" t="s">
        <v>24</v>
      </c>
      <c r="C118" s="12" t="s">
        <v>12</v>
      </c>
      <c r="D118" s="12" t="s">
        <v>252</v>
      </c>
      <c r="E118" s="12" t="s">
        <v>0</v>
      </c>
      <c r="F118" s="12" t="s">
        <v>0</v>
      </c>
      <c r="G118" s="12" t="s">
        <v>0</v>
      </c>
      <c r="H118" s="15" t="s">
        <v>0</v>
      </c>
      <c r="I118" s="15" t="s">
        <v>0</v>
      </c>
      <c r="J118" s="15" t="s">
        <v>0</v>
      </c>
      <c r="K118" s="8" t="s">
        <v>0</v>
      </c>
      <c r="L118" s="15" t="s">
        <v>0</v>
      </c>
      <c r="M118" s="9">
        <f>M119+M126</f>
        <v>483149024.60000002</v>
      </c>
      <c r="N118" s="9">
        <f t="shared" ref="N118:O118" si="45">N119+N126</f>
        <v>5314696.84</v>
      </c>
      <c r="O118" s="9">
        <f t="shared" si="45"/>
        <v>12151236.390000001</v>
      </c>
      <c r="P118" s="10">
        <f t="shared" si="42"/>
        <v>2.5150079522689779E-2</v>
      </c>
    </row>
    <row r="119" spans="1:18" ht="15.6" x14ac:dyDescent="0.25">
      <c r="A119" s="11" t="s">
        <v>82</v>
      </c>
      <c r="B119" s="12" t="s">
        <v>24</v>
      </c>
      <c r="C119" s="12" t="s">
        <v>12</v>
      </c>
      <c r="D119" s="12" t="s">
        <v>252</v>
      </c>
      <c r="E119" s="12" t="s">
        <v>83</v>
      </c>
      <c r="F119" s="12" t="s">
        <v>0</v>
      </c>
      <c r="G119" s="12" t="s">
        <v>0</v>
      </c>
      <c r="H119" s="15" t="s">
        <v>0</v>
      </c>
      <c r="I119" s="15" t="s">
        <v>0</v>
      </c>
      <c r="J119" s="15" t="s">
        <v>0</v>
      </c>
      <c r="K119" s="8" t="s">
        <v>0</v>
      </c>
      <c r="L119" s="15" t="s">
        <v>0</v>
      </c>
      <c r="M119" s="9">
        <f t="shared" ref="M119:M124" si="46">M120</f>
        <v>115915213</v>
      </c>
      <c r="N119" s="9">
        <f t="shared" ref="N119:O124" si="47">N120</f>
        <v>194790</v>
      </c>
      <c r="O119" s="9">
        <f t="shared" si="47"/>
        <v>194790</v>
      </c>
      <c r="P119" s="10">
        <f t="shared" si="42"/>
        <v>1.6804524182688601E-3</v>
      </c>
    </row>
    <row r="120" spans="1:18" ht="15.6" x14ac:dyDescent="0.25">
      <c r="A120" s="18" t="s">
        <v>95</v>
      </c>
      <c r="B120" s="12" t="s">
        <v>24</v>
      </c>
      <c r="C120" s="12" t="s">
        <v>12</v>
      </c>
      <c r="D120" s="12" t="s">
        <v>252</v>
      </c>
      <c r="E120" s="12" t="s">
        <v>83</v>
      </c>
      <c r="F120" s="12" t="s">
        <v>96</v>
      </c>
      <c r="G120" s="12" t="s">
        <v>0</v>
      </c>
      <c r="H120" s="12" t="s">
        <v>0</v>
      </c>
      <c r="I120" s="12" t="s">
        <v>0</v>
      </c>
      <c r="J120" s="12" t="s">
        <v>0</v>
      </c>
      <c r="K120" s="7" t="s">
        <v>0</v>
      </c>
      <c r="L120" s="12" t="s">
        <v>0</v>
      </c>
      <c r="M120" s="9">
        <f t="shared" si="46"/>
        <v>115915213</v>
      </c>
      <c r="N120" s="9">
        <f t="shared" si="47"/>
        <v>194790</v>
      </c>
      <c r="O120" s="9">
        <f t="shared" si="47"/>
        <v>194790</v>
      </c>
      <c r="P120" s="10">
        <f t="shared" si="42"/>
        <v>1.6804524182688601E-3</v>
      </c>
    </row>
    <row r="121" spans="1:18" ht="15.6" x14ac:dyDescent="0.25">
      <c r="A121" s="18" t="s">
        <v>97</v>
      </c>
      <c r="B121" s="12" t="s">
        <v>24</v>
      </c>
      <c r="C121" s="12" t="s">
        <v>12</v>
      </c>
      <c r="D121" s="12" t="s">
        <v>252</v>
      </c>
      <c r="E121" s="12" t="s">
        <v>83</v>
      </c>
      <c r="F121" s="12" t="s">
        <v>96</v>
      </c>
      <c r="G121" s="12" t="s">
        <v>98</v>
      </c>
      <c r="H121" s="12" t="s">
        <v>0</v>
      </c>
      <c r="I121" s="12" t="s">
        <v>0</v>
      </c>
      <c r="J121" s="12" t="s">
        <v>0</v>
      </c>
      <c r="K121" s="7" t="s">
        <v>0</v>
      </c>
      <c r="L121" s="12" t="s">
        <v>0</v>
      </c>
      <c r="M121" s="9">
        <f t="shared" si="46"/>
        <v>115915213</v>
      </c>
      <c r="N121" s="9">
        <f t="shared" si="47"/>
        <v>194790</v>
      </c>
      <c r="O121" s="9">
        <f t="shared" si="47"/>
        <v>194790</v>
      </c>
      <c r="P121" s="10">
        <f t="shared" si="42"/>
        <v>1.6804524182688601E-3</v>
      </c>
    </row>
    <row r="122" spans="1:18" ht="31.2" x14ac:dyDescent="0.25">
      <c r="A122" s="11" t="s">
        <v>253</v>
      </c>
      <c r="B122" s="12" t="s">
        <v>24</v>
      </c>
      <c r="C122" s="12" t="s">
        <v>12</v>
      </c>
      <c r="D122" s="12" t="s">
        <v>252</v>
      </c>
      <c r="E122" s="12" t="s">
        <v>83</v>
      </c>
      <c r="F122" s="12" t="s">
        <v>96</v>
      </c>
      <c r="G122" s="12" t="s">
        <v>98</v>
      </c>
      <c r="H122" s="12" t="s">
        <v>254</v>
      </c>
      <c r="I122" s="15" t="s">
        <v>0</v>
      </c>
      <c r="J122" s="15" t="s">
        <v>0</v>
      </c>
      <c r="K122" s="8" t="s">
        <v>0</v>
      </c>
      <c r="L122" s="15" t="s">
        <v>0</v>
      </c>
      <c r="M122" s="9">
        <f t="shared" si="46"/>
        <v>115915213</v>
      </c>
      <c r="N122" s="9">
        <f t="shared" si="47"/>
        <v>194790</v>
      </c>
      <c r="O122" s="9">
        <f t="shared" si="47"/>
        <v>194790</v>
      </c>
      <c r="P122" s="10">
        <f t="shared" si="42"/>
        <v>1.6804524182688601E-3</v>
      </c>
    </row>
    <row r="123" spans="1:18" ht="62.4" x14ac:dyDescent="0.25">
      <c r="A123" s="11" t="s">
        <v>183</v>
      </c>
      <c r="B123" s="12" t="s">
        <v>24</v>
      </c>
      <c r="C123" s="12" t="s">
        <v>12</v>
      </c>
      <c r="D123" s="12" t="s">
        <v>252</v>
      </c>
      <c r="E123" s="12" t="s">
        <v>83</v>
      </c>
      <c r="F123" s="12" t="s">
        <v>96</v>
      </c>
      <c r="G123" s="12" t="s">
        <v>98</v>
      </c>
      <c r="H123" s="12" t="s">
        <v>254</v>
      </c>
      <c r="I123" s="12" t="s">
        <v>184</v>
      </c>
      <c r="J123" s="12" t="s">
        <v>0</v>
      </c>
      <c r="K123" s="7" t="s">
        <v>0</v>
      </c>
      <c r="L123" s="12" t="s">
        <v>0</v>
      </c>
      <c r="M123" s="9">
        <f t="shared" si="46"/>
        <v>115915213</v>
      </c>
      <c r="N123" s="9">
        <f t="shared" si="47"/>
        <v>194790</v>
      </c>
      <c r="O123" s="9">
        <f t="shared" si="47"/>
        <v>194790</v>
      </c>
      <c r="P123" s="10">
        <f t="shared" si="42"/>
        <v>1.6804524182688601E-3</v>
      </c>
    </row>
    <row r="124" spans="1:18" ht="15.6" x14ac:dyDescent="0.25">
      <c r="A124" s="11" t="s">
        <v>202</v>
      </c>
      <c r="B124" s="41" t="s">
        <v>0</v>
      </c>
      <c r="C124" s="41" t="s">
        <v>0</v>
      </c>
      <c r="D124" s="41" t="s">
        <v>0</v>
      </c>
      <c r="E124" s="41" t="s">
        <v>0</v>
      </c>
      <c r="F124" s="41" t="s">
        <v>0</v>
      </c>
      <c r="G124" s="41" t="s">
        <v>0</v>
      </c>
      <c r="H124" s="41" t="s">
        <v>0</v>
      </c>
      <c r="I124" s="41" t="s">
        <v>0</v>
      </c>
      <c r="J124" s="41" t="s">
        <v>0</v>
      </c>
      <c r="K124" s="42" t="s">
        <v>0</v>
      </c>
      <c r="L124" s="41" t="s">
        <v>0</v>
      </c>
      <c r="M124" s="9">
        <f t="shared" si="46"/>
        <v>115915213</v>
      </c>
      <c r="N124" s="9">
        <f t="shared" si="47"/>
        <v>194790</v>
      </c>
      <c r="O124" s="9">
        <f t="shared" si="47"/>
        <v>194790</v>
      </c>
      <c r="P124" s="10">
        <f t="shared" si="42"/>
        <v>1.6804524182688601E-3</v>
      </c>
    </row>
    <row r="125" spans="1:18" ht="46.8" x14ac:dyDescent="0.25">
      <c r="A125" s="43" t="s">
        <v>255</v>
      </c>
      <c r="B125" s="39" t="s">
        <v>24</v>
      </c>
      <c r="C125" s="39" t="s">
        <v>12</v>
      </c>
      <c r="D125" s="39" t="s">
        <v>252</v>
      </c>
      <c r="E125" s="39" t="s">
        <v>83</v>
      </c>
      <c r="F125" s="39" t="s">
        <v>96</v>
      </c>
      <c r="G125" s="39" t="s">
        <v>98</v>
      </c>
      <c r="H125" s="39" t="s">
        <v>254</v>
      </c>
      <c r="I125" s="39" t="s">
        <v>184</v>
      </c>
      <c r="J125" s="44" t="s">
        <v>138</v>
      </c>
      <c r="K125" s="45">
        <v>95</v>
      </c>
      <c r="L125" s="44" t="s">
        <v>44</v>
      </c>
      <c r="M125" s="46">
        <v>115915213</v>
      </c>
      <c r="N125" s="46">
        <v>194790</v>
      </c>
      <c r="O125" s="46">
        <v>194790</v>
      </c>
      <c r="P125" s="10">
        <f t="shared" si="42"/>
        <v>1.6804524182688601E-3</v>
      </c>
    </row>
    <row r="126" spans="1:18" ht="31.2" x14ac:dyDescent="0.25">
      <c r="A126" s="11" t="s">
        <v>30</v>
      </c>
      <c r="B126" s="12" t="s">
        <v>24</v>
      </c>
      <c r="C126" s="12" t="s">
        <v>12</v>
      </c>
      <c r="D126" s="12" t="s">
        <v>252</v>
      </c>
      <c r="E126" s="12" t="s">
        <v>31</v>
      </c>
      <c r="F126" s="12" t="s">
        <v>0</v>
      </c>
      <c r="G126" s="12" t="s">
        <v>0</v>
      </c>
      <c r="H126" s="15" t="s">
        <v>0</v>
      </c>
      <c r="I126" s="15" t="s">
        <v>0</v>
      </c>
      <c r="J126" s="15" t="s">
        <v>0</v>
      </c>
      <c r="K126" s="8" t="s">
        <v>0</v>
      </c>
      <c r="L126" s="15" t="s">
        <v>0</v>
      </c>
      <c r="M126" s="9">
        <f t="shared" ref="M126:M131" si="48">M127</f>
        <v>367233811.60000002</v>
      </c>
      <c r="N126" s="9">
        <f t="shared" ref="N126:O131" si="49">N127</f>
        <v>5119906.84</v>
      </c>
      <c r="O126" s="9">
        <f t="shared" si="49"/>
        <v>11956446.390000001</v>
      </c>
      <c r="P126" s="10">
        <f t="shared" si="42"/>
        <v>3.2558130576013658E-2</v>
      </c>
    </row>
    <row r="127" spans="1:18" ht="15.6" x14ac:dyDescent="0.25">
      <c r="A127" s="18" t="s">
        <v>84</v>
      </c>
      <c r="B127" s="12" t="s">
        <v>24</v>
      </c>
      <c r="C127" s="12" t="s">
        <v>12</v>
      </c>
      <c r="D127" s="12" t="s">
        <v>252</v>
      </c>
      <c r="E127" s="12" t="s">
        <v>31</v>
      </c>
      <c r="F127" s="12" t="s">
        <v>85</v>
      </c>
      <c r="G127" s="12" t="s">
        <v>0</v>
      </c>
      <c r="H127" s="12" t="s">
        <v>0</v>
      </c>
      <c r="I127" s="12" t="s">
        <v>0</v>
      </c>
      <c r="J127" s="12" t="s">
        <v>0</v>
      </c>
      <c r="K127" s="7" t="s">
        <v>0</v>
      </c>
      <c r="L127" s="12" t="s">
        <v>0</v>
      </c>
      <c r="M127" s="9">
        <f t="shared" si="48"/>
        <v>367233811.60000002</v>
      </c>
      <c r="N127" s="9">
        <f t="shared" si="49"/>
        <v>5119906.84</v>
      </c>
      <c r="O127" s="9">
        <f t="shared" si="49"/>
        <v>11956446.390000001</v>
      </c>
      <c r="P127" s="10">
        <f t="shared" si="42"/>
        <v>3.2558130576013658E-2</v>
      </c>
    </row>
    <row r="128" spans="1:18" ht="15.6" x14ac:dyDescent="0.25">
      <c r="A128" s="18" t="s">
        <v>86</v>
      </c>
      <c r="B128" s="12" t="s">
        <v>24</v>
      </c>
      <c r="C128" s="12" t="s">
        <v>12</v>
      </c>
      <c r="D128" s="12" t="s">
        <v>252</v>
      </c>
      <c r="E128" s="12" t="s">
        <v>31</v>
      </c>
      <c r="F128" s="12" t="s">
        <v>85</v>
      </c>
      <c r="G128" s="12" t="s">
        <v>33</v>
      </c>
      <c r="H128" s="12" t="s">
        <v>0</v>
      </c>
      <c r="I128" s="12" t="s">
        <v>0</v>
      </c>
      <c r="J128" s="12" t="s">
        <v>0</v>
      </c>
      <c r="K128" s="7" t="s">
        <v>0</v>
      </c>
      <c r="L128" s="12" t="s">
        <v>0</v>
      </c>
      <c r="M128" s="9">
        <f>M129+M133</f>
        <v>367233811.60000002</v>
      </c>
      <c r="N128" s="9">
        <f t="shared" ref="N128:O128" si="50">N129+N133</f>
        <v>5119906.84</v>
      </c>
      <c r="O128" s="9">
        <f t="shared" si="50"/>
        <v>11956446.390000001</v>
      </c>
      <c r="P128" s="10">
        <f t="shared" si="42"/>
        <v>3.2558130576013658E-2</v>
      </c>
    </row>
    <row r="129" spans="1:18" ht="31.2" x14ac:dyDescent="0.25">
      <c r="A129" s="11" t="s">
        <v>256</v>
      </c>
      <c r="B129" s="12" t="s">
        <v>24</v>
      </c>
      <c r="C129" s="12" t="s">
        <v>12</v>
      </c>
      <c r="D129" s="12" t="s">
        <v>252</v>
      </c>
      <c r="E129" s="12" t="s">
        <v>31</v>
      </c>
      <c r="F129" s="12" t="s">
        <v>85</v>
      </c>
      <c r="G129" s="12" t="s">
        <v>33</v>
      </c>
      <c r="H129" s="12" t="s">
        <v>257</v>
      </c>
      <c r="I129" s="15" t="s">
        <v>0</v>
      </c>
      <c r="J129" s="15" t="s">
        <v>0</v>
      </c>
      <c r="K129" s="8" t="s">
        <v>0</v>
      </c>
      <c r="L129" s="15" t="s">
        <v>0</v>
      </c>
      <c r="M129" s="9">
        <f t="shared" si="48"/>
        <v>90957447</v>
      </c>
      <c r="N129" s="9">
        <f t="shared" si="49"/>
        <v>5119906.84</v>
      </c>
      <c r="O129" s="9">
        <f t="shared" si="49"/>
        <v>11956446.390000001</v>
      </c>
      <c r="P129" s="10">
        <f t="shared" si="42"/>
        <v>0.13145098927413829</v>
      </c>
    </row>
    <row r="130" spans="1:18" ht="62.4" x14ac:dyDescent="0.25">
      <c r="A130" s="11" t="s">
        <v>183</v>
      </c>
      <c r="B130" s="12" t="s">
        <v>24</v>
      </c>
      <c r="C130" s="12" t="s">
        <v>12</v>
      </c>
      <c r="D130" s="12" t="s">
        <v>252</v>
      </c>
      <c r="E130" s="12" t="s">
        <v>31</v>
      </c>
      <c r="F130" s="12" t="s">
        <v>85</v>
      </c>
      <c r="G130" s="12" t="s">
        <v>33</v>
      </c>
      <c r="H130" s="12" t="s">
        <v>257</v>
      </c>
      <c r="I130" s="12" t="s">
        <v>184</v>
      </c>
      <c r="J130" s="12" t="s">
        <v>0</v>
      </c>
      <c r="K130" s="7" t="s">
        <v>0</v>
      </c>
      <c r="L130" s="12" t="s">
        <v>0</v>
      </c>
      <c r="M130" s="9">
        <f t="shared" si="48"/>
        <v>90957447</v>
      </c>
      <c r="N130" s="9">
        <f t="shared" si="49"/>
        <v>5119906.84</v>
      </c>
      <c r="O130" s="9">
        <f t="shared" si="49"/>
        <v>11956446.390000001</v>
      </c>
      <c r="P130" s="10">
        <f t="shared" si="42"/>
        <v>0.13145098927413829</v>
      </c>
    </row>
    <row r="131" spans="1:18" ht="15.6" x14ac:dyDescent="0.25">
      <c r="A131" s="11" t="s">
        <v>213</v>
      </c>
      <c r="B131" s="41" t="s">
        <v>0</v>
      </c>
      <c r="C131" s="41" t="s">
        <v>0</v>
      </c>
      <c r="D131" s="41" t="s">
        <v>0</v>
      </c>
      <c r="E131" s="41" t="s">
        <v>0</v>
      </c>
      <c r="F131" s="41" t="s">
        <v>0</v>
      </c>
      <c r="G131" s="41" t="s">
        <v>0</v>
      </c>
      <c r="H131" s="41" t="s">
        <v>0</v>
      </c>
      <c r="I131" s="41" t="s">
        <v>0</v>
      </c>
      <c r="J131" s="41" t="s">
        <v>0</v>
      </c>
      <c r="K131" s="42" t="s">
        <v>0</v>
      </c>
      <c r="L131" s="41" t="s">
        <v>0</v>
      </c>
      <c r="M131" s="9">
        <f t="shared" si="48"/>
        <v>90957447</v>
      </c>
      <c r="N131" s="9">
        <f t="shared" si="49"/>
        <v>5119906.84</v>
      </c>
      <c r="O131" s="9">
        <f t="shared" si="49"/>
        <v>11956446.390000001</v>
      </c>
      <c r="P131" s="10">
        <f t="shared" si="42"/>
        <v>0.13145098927413829</v>
      </c>
    </row>
    <row r="132" spans="1:18" ht="46.8" x14ac:dyDescent="0.25">
      <c r="A132" s="43" t="s">
        <v>258</v>
      </c>
      <c r="B132" s="39" t="s">
        <v>24</v>
      </c>
      <c r="C132" s="39" t="s">
        <v>12</v>
      </c>
      <c r="D132" s="39" t="s">
        <v>252</v>
      </c>
      <c r="E132" s="39" t="s">
        <v>31</v>
      </c>
      <c r="F132" s="39" t="s">
        <v>85</v>
      </c>
      <c r="G132" s="39" t="s">
        <v>33</v>
      </c>
      <c r="H132" s="39" t="s">
        <v>257</v>
      </c>
      <c r="I132" s="39" t="s">
        <v>184</v>
      </c>
      <c r="J132" s="44" t="s">
        <v>186</v>
      </c>
      <c r="K132" s="45" t="s">
        <v>327</v>
      </c>
      <c r="L132" s="44" t="s">
        <v>44</v>
      </c>
      <c r="M132" s="46">
        <v>90957447</v>
      </c>
      <c r="N132" s="46">
        <v>5119906.84</v>
      </c>
      <c r="O132" s="46">
        <v>11956446.390000001</v>
      </c>
      <c r="P132" s="10">
        <f t="shared" si="42"/>
        <v>0.13145098927413829</v>
      </c>
    </row>
    <row r="133" spans="1:18" s="3" customFormat="1" ht="31.2" x14ac:dyDescent="0.25">
      <c r="A133" s="11" t="s">
        <v>256</v>
      </c>
      <c r="B133" s="12" t="s">
        <v>24</v>
      </c>
      <c r="C133" s="12" t="s">
        <v>12</v>
      </c>
      <c r="D133" s="12" t="s">
        <v>252</v>
      </c>
      <c r="E133" s="12" t="s">
        <v>31</v>
      </c>
      <c r="F133" s="12" t="s">
        <v>85</v>
      </c>
      <c r="G133" s="12" t="s">
        <v>33</v>
      </c>
      <c r="H133" s="12" t="s">
        <v>316</v>
      </c>
      <c r="I133" s="12" t="s">
        <v>0</v>
      </c>
      <c r="J133" s="13" t="s">
        <v>0</v>
      </c>
      <c r="K133" s="14" t="s">
        <v>0</v>
      </c>
      <c r="L133" s="13" t="s">
        <v>0</v>
      </c>
      <c r="M133" s="9">
        <f>M134</f>
        <v>276276364.60000002</v>
      </c>
      <c r="N133" s="9">
        <f t="shared" ref="N133:O135" si="51">N134</f>
        <v>0</v>
      </c>
      <c r="O133" s="9">
        <f t="shared" si="51"/>
        <v>0</v>
      </c>
      <c r="P133" s="10">
        <f t="shared" si="42"/>
        <v>0</v>
      </c>
      <c r="Q133" s="5"/>
      <c r="R133" s="5"/>
    </row>
    <row r="134" spans="1:18" s="3" customFormat="1" ht="62.4" x14ac:dyDescent="0.25">
      <c r="A134" s="11" t="s">
        <v>183</v>
      </c>
      <c r="B134" s="12" t="s">
        <v>24</v>
      </c>
      <c r="C134" s="12" t="s">
        <v>12</v>
      </c>
      <c r="D134" s="12" t="s">
        <v>252</v>
      </c>
      <c r="E134" s="12" t="s">
        <v>31</v>
      </c>
      <c r="F134" s="12" t="s">
        <v>85</v>
      </c>
      <c r="G134" s="12" t="s">
        <v>33</v>
      </c>
      <c r="H134" s="12" t="s">
        <v>316</v>
      </c>
      <c r="I134" s="12" t="s">
        <v>184</v>
      </c>
      <c r="J134" s="13" t="s">
        <v>0</v>
      </c>
      <c r="K134" s="14" t="s">
        <v>0</v>
      </c>
      <c r="L134" s="13" t="s">
        <v>0</v>
      </c>
      <c r="M134" s="9">
        <f>M135</f>
        <v>276276364.60000002</v>
      </c>
      <c r="N134" s="9">
        <f t="shared" si="51"/>
        <v>0</v>
      </c>
      <c r="O134" s="9">
        <f t="shared" si="51"/>
        <v>0</v>
      </c>
      <c r="P134" s="10">
        <f t="shared" si="42"/>
        <v>0</v>
      </c>
      <c r="Q134" s="5"/>
      <c r="R134" s="5"/>
    </row>
    <row r="135" spans="1:18" s="3" customFormat="1" ht="15.6" x14ac:dyDescent="0.25">
      <c r="A135" s="11" t="s">
        <v>213</v>
      </c>
      <c r="B135" s="12" t="s">
        <v>0</v>
      </c>
      <c r="C135" s="12" t="s">
        <v>0</v>
      </c>
      <c r="D135" s="12" t="s">
        <v>0</v>
      </c>
      <c r="E135" s="12" t="s">
        <v>0</v>
      </c>
      <c r="F135" s="12" t="s">
        <v>0</v>
      </c>
      <c r="G135" s="12" t="s">
        <v>0</v>
      </c>
      <c r="H135" s="12" t="s">
        <v>0</v>
      </c>
      <c r="I135" s="12" t="s">
        <v>0</v>
      </c>
      <c r="J135" s="13" t="s">
        <v>0</v>
      </c>
      <c r="K135" s="14" t="s">
        <v>0</v>
      </c>
      <c r="L135" s="13" t="s">
        <v>0</v>
      </c>
      <c r="M135" s="9">
        <f>M136</f>
        <v>276276364.60000002</v>
      </c>
      <c r="N135" s="9">
        <f t="shared" si="51"/>
        <v>0</v>
      </c>
      <c r="O135" s="9">
        <f t="shared" si="51"/>
        <v>0</v>
      </c>
      <c r="P135" s="10">
        <f t="shared" si="42"/>
        <v>0</v>
      </c>
      <c r="Q135" s="5"/>
      <c r="R135" s="5"/>
    </row>
    <row r="136" spans="1:18" ht="46.8" x14ac:dyDescent="0.25">
      <c r="A136" s="43" t="s">
        <v>258</v>
      </c>
      <c r="B136" s="39" t="s">
        <v>24</v>
      </c>
      <c r="C136" s="39" t="s">
        <v>12</v>
      </c>
      <c r="D136" s="39" t="s">
        <v>252</v>
      </c>
      <c r="E136" s="39" t="s">
        <v>31</v>
      </c>
      <c r="F136" s="39" t="s">
        <v>85</v>
      </c>
      <c r="G136" s="39" t="s">
        <v>33</v>
      </c>
      <c r="H136" s="39" t="s">
        <v>316</v>
      </c>
      <c r="I136" s="39" t="s">
        <v>184</v>
      </c>
      <c r="J136" s="44" t="s">
        <v>186</v>
      </c>
      <c r="K136" s="45" t="s">
        <v>327</v>
      </c>
      <c r="L136" s="44" t="s">
        <v>44</v>
      </c>
      <c r="M136" s="46">
        <v>276276364.60000002</v>
      </c>
      <c r="N136" s="46">
        <v>0</v>
      </c>
      <c r="O136" s="46">
        <v>0</v>
      </c>
      <c r="P136" s="10">
        <f t="shared" si="42"/>
        <v>0</v>
      </c>
    </row>
    <row r="137" spans="1:18" ht="31.2" x14ac:dyDescent="0.25">
      <c r="A137" s="11" t="s">
        <v>92</v>
      </c>
      <c r="B137" s="12" t="s">
        <v>25</v>
      </c>
      <c r="C137" s="12" t="s">
        <v>0</v>
      </c>
      <c r="D137" s="12" t="s">
        <v>0</v>
      </c>
      <c r="E137" s="12" t="s">
        <v>0</v>
      </c>
      <c r="F137" s="12" t="s">
        <v>0</v>
      </c>
      <c r="G137" s="12" t="s">
        <v>0</v>
      </c>
      <c r="H137" s="15" t="s">
        <v>0</v>
      </c>
      <c r="I137" s="15" t="s">
        <v>0</v>
      </c>
      <c r="J137" s="15" t="s">
        <v>0</v>
      </c>
      <c r="K137" s="8" t="s">
        <v>0</v>
      </c>
      <c r="L137" s="15" t="s">
        <v>0</v>
      </c>
      <c r="M137" s="9">
        <f>M138</f>
        <v>3012763070.8999996</v>
      </c>
      <c r="N137" s="9">
        <f t="shared" ref="N137:O140" si="52">N138</f>
        <v>230477134.22</v>
      </c>
      <c r="O137" s="9">
        <f t="shared" si="52"/>
        <v>178657823.13</v>
      </c>
      <c r="P137" s="10">
        <f t="shared" si="42"/>
        <v>5.9300322967856124E-2</v>
      </c>
    </row>
    <row r="138" spans="1:18" ht="31.2" x14ac:dyDescent="0.25">
      <c r="A138" s="11" t="s">
        <v>93</v>
      </c>
      <c r="B138" s="12" t="s">
        <v>25</v>
      </c>
      <c r="C138" s="12" t="s">
        <v>12</v>
      </c>
      <c r="D138" s="12" t="s">
        <v>94</v>
      </c>
      <c r="E138" s="12" t="s">
        <v>0</v>
      </c>
      <c r="F138" s="12" t="s">
        <v>0</v>
      </c>
      <c r="G138" s="12" t="s">
        <v>0</v>
      </c>
      <c r="H138" s="15" t="s">
        <v>0</v>
      </c>
      <c r="I138" s="15" t="s">
        <v>0</v>
      </c>
      <c r="J138" s="15" t="s">
        <v>0</v>
      </c>
      <c r="K138" s="8" t="s">
        <v>0</v>
      </c>
      <c r="L138" s="15" t="s">
        <v>0</v>
      </c>
      <c r="M138" s="9">
        <f>M139</f>
        <v>3012763070.8999996</v>
      </c>
      <c r="N138" s="9">
        <f t="shared" si="52"/>
        <v>230477134.22</v>
      </c>
      <c r="O138" s="9">
        <f t="shared" si="52"/>
        <v>178657823.13</v>
      </c>
      <c r="P138" s="10">
        <f t="shared" si="42"/>
        <v>5.9300322967856124E-2</v>
      </c>
    </row>
    <row r="139" spans="1:18" ht="31.2" x14ac:dyDescent="0.25">
      <c r="A139" s="11" t="s">
        <v>30</v>
      </c>
      <c r="B139" s="12" t="s">
        <v>25</v>
      </c>
      <c r="C139" s="12" t="s">
        <v>12</v>
      </c>
      <c r="D139" s="12" t="s">
        <v>94</v>
      </c>
      <c r="E139" s="12" t="s">
        <v>31</v>
      </c>
      <c r="F139" s="12" t="s">
        <v>0</v>
      </c>
      <c r="G139" s="12" t="s">
        <v>0</v>
      </c>
      <c r="H139" s="15" t="s">
        <v>0</v>
      </c>
      <c r="I139" s="15" t="s">
        <v>0</v>
      </c>
      <c r="J139" s="15" t="s">
        <v>0</v>
      </c>
      <c r="K139" s="8" t="s">
        <v>0</v>
      </c>
      <c r="L139" s="15" t="s">
        <v>0</v>
      </c>
      <c r="M139" s="9">
        <f>M140</f>
        <v>3012763070.8999996</v>
      </c>
      <c r="N139" s="9">
        <f t="shared" si="52"/>
        <v>230477134.22</v>
      </c>
      <c r="O139" s="9">
        <f t="shared" si="52"/>
        <v>178657823.13</v>
      </c>
      <c r="P139" s="10">
        <f t="shared" si="42"/>
        <v>5.9300322967856124E-2</v>
      </c>
    </row>
    <row r="140" spans="1:18" ht="15.6" x14ac:dyDescent="0.25">
      <c r="A140" s="18" t="s">
        <v>95</v>
      </c>
      <c r="B140" s="12" t="s">
        <v>25</v>
      </c>
      <c r="C140" s="12" t="s">
        <v>12</v>
      </c>
      <c r="D140" s="12" t="s">
        <v>94</v>
      </c>
      <c r="E140" s="12" t="s">
        <v>31</v>
      </c>
      <c r="F140" s="12" t="s">
        <v>96</v>
      </c>
      <c r="G140" s="12" t="s">
        <v>0</v>
      </c>
      <c r="H140" s="12" t="s">
        <v>0</v>
      </c>
      <c r="I140" s="12" t="s">
        <v>0</v>
      </c>
      <c r="J140" s="12" t="s">
        <v>0</v>
      </c>
      <c r="K140" s="7" t="s">
        <v>0</v>
      </c>
      <c r="L140" s="12" t="s">
        <v>0</v>
      </c>
      <c r="M140" s="9">
        <f>M141</f>
        <v>3012763070.8999996</v>
      </c>
      <c r="N140" s="9">
        <f t="shared" si="52"/>
        <v>230477134.22</v>
      </c>
      <c r="O140" s="9">
        <f t="shared" si="52"/>
        <v>178657823.13</v>
      </c>
      <c r="P140" s="10">
        <f t="shared" si="42"/>
        <v>5.9300322967856124E-2</v>
      </c>
    </row>
    <row r="141" spans="1:18" ht="15.6" x14ac:dyDescent="0.25">
      <c r="A141" s="18" t="s">
        <v>103</v>
      </c>
      <c r="B141" s="12" t="s">
        <v>25</v>
      </c>
      <c r="C141" s="12" t="s">
        <v>12</v>
      </c>
      <c r="D141" s="12" t="s">
        <v>94</v>
      </c>
      <c r="E141" s="12" t="s">
        <v>31</v>
      </c>
      <c r="F141" s="12" t="s">
        <v>96</v>
      </c>
      <c r="G141" s="12" t="s">
        <v>28</v>
      </c>
      <c r="H141" s="12" t="s">
        <v>0</v>
      </c>
      <c r="I141" s="12" t="s">
        <v>0</v>
      </c>
      <c r="J141" s="12" t="s">
        <v>0</v>
      </c>
      <c r="K141" s="7" t="s">
        <v>0</v>
      </c>
      <c r="L141" s="12" t="s">
        <v>0</v>
      </c>
      <c r="M141" s="9">
        <f>M142+M146+M150+M162+M172+M176+M158+M154</f>
        <v>3012763070.8999996</v>
      </c>
      <c r="N141" s="9">
        <f>N142+N146+N150+N162+N172+N176+N158+N154</f>
        <v>230477134.22</v>
      </c>
      <c r="O141" s="9">
        <f>O142+O146+O150+O162+O172+O176+O158+O154</f>
        <v>178657823.13</v>
      </c>
      <c r="P141" s="10">
        <f t="shared" si="42"/>
        <v>5.9300322967856124E-2</v>
      </c>
    </row>
    <row r="142" spans="1:18" ht="46.8" x14ac:dyDescent="0.25">
      <c r="A142" s="11" t="s">
        <v>104</v>
      </c>
      <c r="B142" s="12" t="s">
        <v>25</v>
      </c>
      <c r="C142" s="12" t="s">
        <v>12</v>
      </c>
      <c r="D142" s="12" t="s">
        <v>94</v>
      </c>
      <c r="E142" s="12" t="s">
        <v>31</v>
      </c>
      <c r="F142" s="12" t="s">
        <v>96</v>
      </c>
      <c r="G142" s="12" t="s">
        <v>28</v>
      </c>
      <c r="H142" s="12" t="s">
        <v>259</v>
      </c>
      <c r="I142" s="15" t="s">
        <v>0</v>
      </c>
      <c r="J142" s="15" t="s">
        <v>0</v>
      </c>
      <c r="K142" s="8" t="s">
        <v>0</v>
      </c>
      <c r="L142" s="15" t="s">
        <v>0</v>
      </c>
      <c r="M142" s="9">
        <f>M143</f>
        <v>663532122</v>
      </c>
      <c r="N142" s="9">
        <f t="shared" ref="N142:O144" si="53">N143</f>
        <v>115334459.89</v>
      </c>
      <c r="O142" s="9">
        <f t="shared" si="53"/>
        <v>74748263.450000003</v>
      </c>
      <c r="P142" s="10">
        <f t="shared" si="42"/>
        <v>0.11265206456726748</v>
      </c>
    </row>
    <row r="143" spans="1:18" ht="62.4" x14ac:dyDescent="0.25">
      <c r="A143" s="11" t="s">
        <v>183</v>
      </c>
      <c r="B143" s="12" t="s">
        <v>25</v>
      </c>
      <c r="C143" s="12" t="s">
        <v>12</v>
      </c>
      <c r="D143" s="12" t="s">
        <v>94</v>
      </c>
      <c r="E143" s="12" t="s">
        <v>31</v>
      </c>
      <c r="F143" s="12" t="s">
        <v>96</v>
      </c>
      <c r="G143" s="12" t="s">
        <v>28</v>
      </c>
      <c r="H143" s="12" t="s">
        <v>259</v>
      </c>
      <c r="I143" s="12" t="s">
        <v>184</v>
      </c>
      <c r="J143" s="12" t="s">
        <v>0</v>
      </c>
      <c r="K143" s="7" t="s">
        <v>0</v>
      </c>
      <c r="L143" s="12" t="s">
        <v>0</v>
      </c>
      <c r="M143" s="9">
        <f>M144</f>
        <v>663532122</v>
      </c>
      <c r="N143" s="9">
        <f t="shared" si="53"/>
        <v>115334459.89</v>
      </c>
      <c r="O143" s="9">
        <f t="shared" si="53"/>
        <v>74748263.450000003</v>
      </c>
      <c r="P143" s="10">
        <f t="shared" si="42"/>
        <v>0.11265206456726748</v>
      </c>
    </row>
    <row r="144" spans="1:18" ht="15.6" x14ac:dyDescent="0.25">
      <c r="A144" s="11" t="s">
        <v>202</v>
      </c>
      <c r="B144" s="41" t="s">
        <v>0</v>
      </c>
      <c r="C144" s="41" t="s">
        <v>0</v>
      </c>
      <c r="D144" s="41" t="s">
        <v>0</v>
      </c>
      <c r="E144" s="41" t="s">
        <v>0</v>
      </c>
      <c r="F144" s="41" t="s">
        <v>0</v>
      </c>
      <c r="G144" s="41" t="s">
        <v>0</v>
      </c>
      <c r="H144" s="41" t="s">
        <v>0</v>
      </c>
      <c r="I144" s="41" t="s">
        <v>0</v>
      </c>
      <c r="J144" s="41" t="s">
        <v>0</v>
      </c>
      <c r="K144" s="42" t="s">
        <v>0</v>
      </c>
      <c r="L144" s="41" t="s">
        <v>0</v>
      </c>
      <c r="M144" s="9">
        <f>M145</f>
        <v>663532122</v>
      </c>
      <c r="N144" s="9">
        <f t="shared" si="53"/>
        <v>115334459.89</v>
      </c>
      <c r="O144" s="9">
        <f t="shared" si="53"/>
        <v>74748263.450000003</v>
      </c>
      <c r="P144" s="10">
        <f t="shared" si="42"/>
        <v>0.11265206456726748</v>
      </c>
    </row>
    <row r="145" spans="1:18" ht="31.2" x14ac:dyDescent="0.25">
      <c r="A145" s="43" t="s">
        <v>260</v>
      </c>
      <c r="B145" s="39" t="s">
        <v>25</v>
      </c>
      <c r="C145" s="39" t="s">
        <v>12</v>
      </c>
      <c r="D145" s="39" t="s">
        <v>94</v>
      </c>
      <c r="E145" s="39" t="s">
        <v>31</v>
      </c>
      <c r="F145" s="39" t="s">
        <v>96</v>
      </c>
      <c r="G145" s="39" t="s">
        <v>28</v>
      </c>
      <c r="H145" s="39">
        <v>52390</v>
      </c>
      <c r="I145" s="39" t="s">
        <v>184</v>
      </c>
      <c r="J145" s="44" t="s">
        <v>261</v>
      </c>
      <c r="K145" s="45">
        <v>1225</v>
      </c>
      <c r="L145" s="44" t="s">
        <v>44</v>
      </c>
      <c r="M145" s="46">
        <v>663532122</v>
      </c>
      <c r="N145" s="46">
        <v>115334459.89</v>
      </c>
      <c r="O145" s="46">
        <v>74748263.450000003</v>
      </c>
      <c r="P145" s="10">
        <f t="shared" si="42"/>
        <v>0.11265206456726748</v>
      </c>
    </row>
    <row r="146" spans="1:18" ht="31.2" x14ac:dyDescent="0.25">
      <c r="A146" s="11" t="s">
        <v>262</v>
      </c>
      <c r="B146" s="12" t="s">
        <v>25</v>
      </c>
      <c r="C146" s="12" t="s">
        <v>12</v>
      </c>
      <c r="D146" s="12" t="s">
        <v>94</v>
      </c>
      <c r="E146" s="12" t="s">
        <v>31</v>
      </c>
      <c r="F146" s="12" t="s">
        <v>96</v>
      </c>
      <c r="G146" s="12" t="s">
        <v>28</v>
      </c>
      <c r="H146" s="12" t="s">
        <v>263</v>
      </c>
      <c r="I146" s="15" t="s">
        <v>0</v>
      </c>
      <c r="J146" s="15" t="s">
        <v>0</v>
      </c>
      <c r="K146" s="8" t="s">
        <v>0</v>
      </c>
      <c r="L146" s="15" t="s">
        <v>0</v>
      </c>
      <c r="M146" s="9">
        <f>M147</f>
        <v>510523404.25999999</v>
      </c>
      <c r="N146" s="9">
        <f t="shared" ref="N146:O147" si="54">N147</f>
        <v>99968560.760000005</v>
      </c>
      <c r="O146" s="9">
        <f t="shared" si="54"/>
        <v>49984280.390000001</v>
      </c>
      <c r="P146" s="10">
        <f t="shared" si="42"/>
        <v>9.790791170965385E-2</v>
      </c>
    </row>
    <row r="147" spans="1:18" ht="62.4" x14ac:dyDescent="0.25">
      <c r="A147" s="11" t="s">
        <v>183</v>
      </c>
      <c r="B147" s="12" t="s">
        <v>25</v>
      </c>
      <c r="C147" s="12" t="s">
        <v>12</v>
      </c>
      <c r="D147" s="12" t="s">
        <v>94</v>
      </c>
      <c r="E147" s="12" t="s">
        <v>31</v>
      </c>
      <c r="F147" s="12" t="s">
        <v>96</v>
      </c>
      <c r="G147" s="12" t="s">
        <v>28</v>
      </c>
      <c r="H147" s="12" t="s">
        <v>263</v>
      </c>
      <c r="I147" s="12" t="s">
        <v>184</v>
      </c>
      <c r="J147" s="12" t="s">
        <v>0</v>
      </c>
      <c r="K147" s="7" t="s">
        <v>0</v>
      </c>
      <c r="L147" s="12" t="s">
        <v>0</v>
      </c>
      <c r="M147" s="9">
        <f>M148</f>
        <v>510523404.25999999</v>
      </c>
      <c r="N147" s="9">
        <f t="shared" si="54"/>
        <v>99968560.760000005</v>
      </c>
      <c r="O147" s="9">
        <f t="shared" si="54"/>
        <v>49984280.390000001</v>
      </c>
      <c r="P147" s="10">
        <f t="shared" si="42"/>
        <v>9.790791170965385E-2</v>
      </c>
    </row>
    <row r="148" spans="1:18" ht="15.6" x14ac:dyDescent="0.25">
      <c r="A148" s="11" t="s">
        <v>202</v>
      </c>
      <c r="B148" s="41" t="s">
        <v>0</v>
      </c>
      <c r="C148" s="41" t="s">
        <v>0</v>
      </c>
      <c r="D148" s="41" t="s">
        <v>0</v>
      </c>
      <c r="E148" s="41" t="s">
        <v>0</v>
      </c>
      <c r="F148" s="41" t="s">
        <v>0</v>
      </c>
      <c r="G148" s="41" t="s">
        <v>0</v>
      </c>
      <c r="H148" s="41" t="s">
        <v>0</v>
      </c>
      <c r="I148" s="41" t="s">
        <v>0</v>
      </c>
      <c r="J148" s="41" t="s">
        <v>0</v>
      </c>
      <c r="K148" s="42" t="s">
        <v>0</v>
      </c>
      <c r="L148" s="41" t="s">
        <v>0</v>
      </c>
      <c r="M148" s="9">
        <f>M149</f>
        <v>510523404.25999999</v>
      </c>
      <c r="N148" s="9">
        <f t="shared" ref="N148:O148" si="55">N149</f>
        <v>99968560.760000005</v>
      </c>
      <c r="O148" s="9">
        <f t="shared" si="55"/>
        <v>49984280.390000001</v>
      </c>
      <c r="P148" s="10">
        <f t="shared" si="42"/>
        <v>9.790791170965385E-2</v>
      </c>
    </row>
    <row r="149" spans="1:18" ht="31.2" x14ac:dyDescent="0.25">
      <c r="A149" s="43" t="s">
        <v>264</v>
      </c>
      <c r="B149" s="39" t="s">
        <v>25</v>
      </c>
      <c r="C149" s="39" t="s">
        <v>12</v>
      </c>
      <c r="D149" s="39" t="s">
        <v>94</v>
      </c>
      <c r="E149" s="39" t="s">
        <v>31</v>
      </c>
      <c r="F149" s="39" t="s">
        <v>96</v>
      </c>
      <c r="G149" s="39" t="s">
        <v>28</v>
      </c>
      <c r="H149" s="39" t="s">
        <v>263</v>
      </c>
      <c r="I149" s="39" t="s">
        <v>184</v>
      </c>
      <c r="J149" s="44" t="s">
        <v>261</v>
      </c>
      <c r="K149" s="45">
        <v>1225</v>
      </c>
      <c r="L149" s="44" t="s">
        <v>44</v>
      </c>
      <c r="M149" s="46">
        <f>513926891.49-3403487.23</f>
        <v>510523404.25999999</v>
      </c>
      <c r="N149" s="46">
        <v>99968560.760000005</v>
      </c>
      <c r="O149" s="46">
        <v>49984280.390000001</v>
      </c>
      <c r="P149" s="10">
        <f t="shared" si="42"/>
        <v>9.790791170965385E-2</v>
      </c>
    </row>
    <row r="150" spans="1:18" ht="187.5" customHeight="1" x14ac:dyDescent="0.25">
      <c r="A150" s="11" t="s">
        <v>323</v>
      </c>
      <c r="B150" s="12" t="s">
        <v>25</v>
      </c>
      <c r="C150" s="12" t="s">
        <v>12</v>
      </c>
      <c r="D150" s="12" t="s">
        <v>94</v>
      </c>
      <c r="E150" s="12" t="s">
        <v>31</v>
      </c>
      <c r="F150" s="12" t="s">
        <v>96</v>
      </c>
      <c r="G150" s="12" t="s">
        <v>28</v>
      </c>
      <c r="H150" s="12" t="s">
        <v>265</v>
      </c>
      <c r="I150" s="15" t="s">
        <v>0</v>
      </c>
      <c r="J150" s="15" t="s">
        <v>0</v>
      </c>
      <c r="K150" s="8" t="s">
        <v>0</v>
      </c>
      <c r="L150" s="15" t="s">
        <v>0</v>
      </c>
      <c r="M150" s="9">
        <f>M151</f>
        <v>385228000</v>
      </c>
      <c r="N150" s="9">
        <f t="shared" ref="N150:O152" si="56">N151</f>
        <v>0</v>
      </c>
      <c r="O150" s="9">
        <f t="shared" si="56"/>
        <v>0</v>
      </c>
      <c r="P150" s="10">
        <f t="shared" si="42"/>
        <v>0</v>
      </c>
    </row>
    <row r="151" spans="1:18" ht="62.4" x14ac:dyDescent="0.25">
      <c r="A151" s="11" t="s">
        <v>183</v>
      </c>
      <c r="B151" s="12" t="s">
        <v>25</v>
      </c>
      <c r="C151" s="12" t="s">
        <v>12</v>
      </c>
      <c r="D151" s="12" t="s">
        <v>94</v>
      </c>
      <c r="E151" s="12" t="s">
        <v>31</v>
      </c>
      <c r="F151" s="12" t="s">
        <v>96</v>
      </c>
      <c r="G151" s="12" t="s">
        <v>28</v>
      </c>
      <c r="H151" s="12" t="s">
        <v>265</v>
      </c>
      <c r="I151" s="12" t="s">
        <v>184</v>
      </c>
      <c r="J151" s="12" t="s">
        <v>0</v>
      </c>
      <c r="K151" s="7" t="s">
        <v>0</v>
      </c>
      <c r="L151" s="12" t="s">
        <v>0</v>
      </c>
      <c r="M151" s="9">
        <f>M152</f>
        <v>385228000</v>
      </c>
      <c r="N151" s="9">
        <f t="shared" si="56"/>
        <v>0</v>
      </c>
      <c r="O151" s="9">
        <f t="shared" si="56"/>
        <v>0</v>
      </c>
      <c r="P151" s="10">
        <f t="shared" si="42"/>
        <v>0</v>
      </c>
    </row>
    <row r="152" spans="1:18" ht="15.6" x14ac:dyDescent="0.25">
      <c r="A152" s="11" t="s">
        <v>202</v>
      </c>
      <c r="B152" s="41" t="s">
        <v>0</v>
      </c>
      <c r="C152" s="41" t="s">
        <v>0</v>
      </c>
      <c r="D152" s="41" t="s">
        <v>0</v>
      </c>
      <c r="E152" s="41" t="s">
        <v>0</v>
      </c>
      <c r="F152" s="41" t="s">
        <v>0</v>
      </c>
      <c r="G152" s="41" t="s">
        <v>0</v>
      </c>
      <c r="H152" s="41" t="s">
        <v>0</v>
      </c>
      <c r="I152" s="41" t="s">
        <v>0</v>
      </c>
      <c r="J152" s="41" t="s">
        <v>0</v>
      </c>
      <c r="K152" s="42" t="s">
        <v>0</v>
      </c>
      <c r="L152" s="41" t="s">
        <v>0</v>
      </c>
      <c r="M152" s="9">
        <f>M153</f>
        <v>385228000</v>
      </c>
      <c r="N152" s="9">
        <f t="shared" si="56"/>
        <v>0</v>
      </c>
      <c r="O152" s="9">
        <f t="shared" si="56"/>
        <v>0</v>
      </c>
      <c r="P152" s="10">
        <f t="shared" si="42"/>
        <v>0</v>
      </c>
    </row>
    <row r="153" spans="1:18" ht="46.8" x14ac:dyDescent="0.25">
      <c r="A153" s="43" t="s">
        <v>291</v>
      </c>
      <c r="B153" s="39" t="s">
        <v>25</v>
      </c>
      <c r="C153" s="39" t="s">
        <v>12</v>
      </c>
      <c r="D153" s="39" t="s">
        <v>94</v>
      </c>
      <c r="E153" s="39" t="s">
        <v>31</v>
      </c>
      <c r="F153" s="39" t="s">
        <v>96</v>
      </c>
      <c r="G153" s="39" t="s">
        <v>28</v>
      </c>
      <c r="H153" s="39" t="s">
        <v>265</v>
      </c>
      <c r="I153" s="39" t="s">
        <v>184</v>
      </c>
      <c r="J153" s="44" t="s">
        <v>261</v>
      </c>
      <c r="K153" s="45" t="s">
        <v>290</v>
      </c>
      <c r="L153" s="44" t="s">
        <v>42</v>
      </c>
      <c r="M153" s="46">
        <f>582387000-197159000</f>
        <v>385228000</v>
      </c>
      <c r="N153" s="46">
        <v>0</v>
      </c>
      <c r="O153" s="46">
        <v>0</v>
      </c>
      <c r="P153" s="10">
        <f t="shared" si="42"/>
        <v>0</v>
      </c>
    </row>
    <row r="154" spans="1:18" s="3" customFormat="1" ht="46.8" x14ac:dyDescent="0.25">
      <c r="A154" s="11" t="s">
        <v>104</v>
      </c>
      <c r="B154" s="12" t="s">
        <v>25</v>
      </c>
      <c r="C154" s="12" t="s">
        <v>12</v>
      </c>
      <c r="D154" s="12" t="s">
        <v>94</v>
      </c>
      <c r="E154" s="12" t="s">
        <v>31</v>
      </c>
      <c r="F154" s="12" t="s">
        <v>96</v>
      </c>
      <c r="G154" s="12" t="s">
        <v>28</v>
      </c>
      <c r="H154" s="12" t="s">
        <v>344</v>
      </c>
      <c r="I154" s="15" t="s">
        <v>0</v>
      </c>
      <c r="J154" s="13"/>
      <c r="K154" s="14"/>
      <c r="L154" s="13"/>
      <c r="M154" s="9">
        <f>M155</f>
        <v>14611782.560000001</v>
      </c>
      <c r="N154" s="9">
        <f t="shared" ref="N154:O156" si="57">N155</f>
        <v>0</v>
      </c>
      <c r="O154" s="9">
        <f t="shared" si="57"/>
        <v>0</v>
      </c>
      <c r="P154" s="10">
        <f t="shared" si="42"/>
        <v>0</v>
      </c>
      <c r="Q154" s="5"/>
      <c r="R154" s="5"/>
    </row>
    <row r="155" spans="1:18" s="3" customFormat="1" ht="62.4" x14ac:dyDescent="0.25">
      <c r="A155" s="11" t="s">
        <v>183</v>
      </c>
      <c r="B155" s="12" t="s">
        <v>25</v>
      </c>
      <c r="C155" s="12" t="s">
        <v>12</v>
      </c>
      <c r="D155" s="12" t="s">
        <v>94</v>
      </c>
      <c r="E155" s="12" t="s">
        <v>31</v>
      </c>
      <c r="F155" s="12" t="s">
        <v>96</v>
      </c>
      <c r="G155" s="12" t="s">
        <v>28</v>
      </c>
      <c r="H155" s="12" t="s">
        <v>344</v>
      </c>
      <c r="I155" s="12" t="s">
        <v>184</v>
      </c>
      <c r="J155" s="13"/>
      <c r="K155" s="14"/>
      <c r="L155" s="13"/>
      <c r="M155" s="9">
        <f>M156</f>
        <v>14611782.560000001</v>
      </c>
      <c r="N155" s="9">
        <f t="shared" si="57"/>
        <v>0</v>
      </c>
      <c r="O155" s="9">
        <f t="shared" si="57"/>
        <v>0</v>
      </c>
      <c r="P155" s="10">
        <f t="shared" si="42"/>
        <v>0</v>
      </c>
      <c r="Q155" s="5"/>
      <c r="R155" s="5"/>
    </row>
    <row r="156" spans="1:18" s="3" customFormat="1" ht="15.6" x14ac:dyDescent="0.25">
      <c r="A156" s="11" t="s">
        <v>202</v>
      </c>
      <c r="B156" s="12"/>
      <c r="C156" s="12"/>
      <c r="D156" s="12"/>
      <c r="E156" s="12"/>
      <c r="F156" s="12"/>
      <c r="G156" s="12"/>
      <c r="H156" s="12"/>
      <c r="I156" s="12"/>
      <c r="J156" s="13"/>
      <c r="K156" s="14"/>
      <c r="L156" s="13"/>
      <c r="M156" s="9">
        <f>M157</f>
        <v>14611782.560000001</v>
      </c>
      <c r="N156" s="9">
        <f t="shared" si="57"/>
        <v>0</v>
      </c>
      <c r="O156" s="9">
        <f t="shared" si="57"/>
        <v>0</v>
      </c>
      <c r="P156" s="10">
        <f t="shared" si="42"/>
        <v>0</v>
      </c>
      <c r="Q156" s="5"/>
      <c r="R156" s="5"/>
    </row>
    <row r="157" spans="1:18" ht="31.2" x14ac:dyDescent="0.25">
      <c r="A157" s="43" t="s">
        <v>260</v>
      </c>
      <c r="B157" s="39" t="s">
        <v>25</v>
      </c>
      <c r="C157" s="39" t="s">
        <v>12</v>
      </c>
      <c r="D157" s="39" t="s">
        <v>94</v>
      </c>
      <c r="E157" s="39" t="s">
        <v>31</v>
      </c>
      <c r="F157" s="39" t="s">
        <v>96</v>
      </c>
      <c r="G157" s="39" t="s">
        <v>28</v>
      </c>
      <c r="H157" s="39" t="s">
        <v>344</v>
      </c>
      <c r="I157" s="39" t="s">
        <v>184</v>
      </c>
      <c r="J157" s="44" t="s">
        <v>261</v>
      </c>
      <c r="K157" s="45">
        <v>1225</v>
      </c>
      <c r="L157" s="44" t="s">
        <v>44</v>
      </c>
      <c r="M157" s="46">
        <v>14611782.560000001</v>
      </c>
      <c r="N157" s="46">
        <v>0</v>
      </c>
      <c r="O157" s="46">
        <v>0</v>
      </c>
      <c r="P157" s="10">
        <f t="shared" si="42"/>
        <v>0</v>
      </c>
    </row>
    <row r="158" spans="1:18" s="3" customFormat="1" ht="31.2" x14ac:dyDescent="0.25">
      <c r="A158" s="11" t="s">
        <v>262</v>
      </c>
      <c r="B158" s="12" t="s">
        <v>25</v>
      </c>
      <c r="C158" s="12" t="s">
        <v>12</v>
      </c>
      <c r="D158" s="12" t="s">
        <v>94</v>
      </c>
      <c r="E158" s="12" t="s">
        <v>31</v>
      </c>
      <c r="F158" s="12" t="s">
        <v>96</v>
      </c>
      <c r="G158" s="12" t="s">
        <v>28</v>
      </c>
      <c r="H158" s="12" t="s">
        <v>317</v>
      </c>
      <c r="I158" s="12" t="s">
        <v>0</v>
      </c>
      <c r="J158" s="13" t="s">
        <v>0</v>
      </c>
      <c r="K158" s="14" t="s">
        <v>0</v>
      </c>
      <c r="L158" s="13" t="s">
        <v>0</v>
      </c>
      <c r="M158" s="9">
        <f>M159</f>
        <v>219873782.17999998</v>
      </c>
      <c r="N158" s="9">
        <f t="shared" ref="N158:O159" si="58">N159</f>
        <v>0</v>
      </c>
      <c r="O158" s="9">
        <f t="shared" si="58"/>
        <v>0</v>
      </c>
      <c r="P158" s="10">
        <f t="shared" si="42"/>
        <v>0</v>
      </c>
      <c r="Q158" s="5"/>
      <c r="R158" s="5"/>
    </row>
    <row r="159" spans="1:18" s="3" customFormat="1" ht="62.4" x14ac:dyDescent="0.25">
      <c r="A159" s="11" t="s">
        <v>183</v>
      </c>
      <c r="B159" s="12" t="s">
        <v>25</v>
      </c>
      <c r="C159" s="12" t="s">
        <v>12</v>
      </c>
      <c r="D159" s="12" t="s">
        <v>94</v>
      </c>
      <c r="E159" s="12" t="s">
        <v>31</v>
      </c>
      <c r="F159" s="12" t="s">
        <v>96</v>
      </c>
      <c r="G159" s="12" t="s">
        <v>28</v>
      </c>
      <c r="H159" s="12" t="s">
        <v>317</v>
      </c>
      <c r="I159" s="12" t="s">
        <v>184</v>
      </c>
      <c r="J159" s="13" t="s">
        <v>0</v>
      </c>
      <c r="K159" s="14" t="s">
        <v>0</v>
      </c>
      <c r="L159" s="13" t="s">
        <v>0</v>
      </c>
      <c r="M159" s="9">
        <f>M160</f>
        <v>219873782.17999998</v>
      </c>
      <c r="N159" s="9">
        <f t="shared" si="58"/>
        <v>0</v>
      </c>
      <c r="O159" s="9">
        <f t="shared" si="58"/>
        <v>0</v>
      </c>
      <c r="P159" s="10">
        <f t="shared" si="42"/>
        <v>0</v>
      </c>
      <c r="Q159" s="5"/>
      <c r="R159" s="5"/>
    </row>
    <row r="160" spans="1:18" s="3" customFormat="1" ht="15.6" x14ac:dyDescent="0.25">
      <c r="A160" s="11" t="s">
        <v>202</v>
      </c>
      <c r="B160" s="12" t="s">
        <v>0</v>
      </c>
      <c r="C160" s="12" t="s">
        <v>0</v>
      </c>
      <c r="D160" s="12" t="s">
        <v>0</v>
      </c>
      <c r="E160" s="12" t="s">
        <v>0</v>
      </c>
      <c r="F160" s="12" t="s">
        <v>0</v>
      </c>
      <c r="G160" s="12" t="s">
        <v>0</v>
      </c>
      <c r="H160" s="12" t="s">
        <v>0</v>
      </c>
      <c r="I160" s="12" t="s">
        <v>0</v>
      </c>
      <c r="J160" s="13" t="s">
        <v>0</v>
      </c>
      <c r="K160" s="14" t="s">
        <v>0</v>
      </c>
      <c r="L160" s="13" t="s">
        <v>0</v>
      </c>
      <c r="M160" s="9">
        <f>M161</f>
        <v>219873782.17999998</v>
      </c>
      <c r="N160" s="9">
        <f t="shared" ref="N160:O160" si="59">N161</f>
        <v>0</v>
      </c>
      <c r="O160" s="9">
        <f t="shared" si="59"/>
        <v>0</v>
      </c>
      <c r="P160" s="10">
        <f t="shared" si="42"/>
        <v>0</v>
      </c>
      <c r="Q160" s="5"/>
      <c r="R160" s="5"/>
    </row>
    <row r="161" spans="1:18" ht="31.2" x14ac:dyDescent="0.25">
      <c r="A161" s="43" t="s">
        <v>264</v>
      </c>
      <c r="B161" s="39" t="s">
        <v>25</v>
      </c>
      <c r="C161" s="39" t="s">
        <v>12</v>
      </c>
      <c r="D161" s="39" t="s">
        <v>94</v>
      </c>
      <c r="E161" s="39" t="s">
        <v>31</v>
      </c>
      <c r="F161" s="39" t="s">
        <v>96</v>
      </c>
      <c r="G161" s="39" t="s">
        <v>28</v>
      </c>
      <c r="H161" s="39" t="s">
        <v>317</v>
      </c>
      <c r="I161" s="39" t="s">
        <v>184</v>
      </c>
      <c r="J161" s="44" t="s">
        <v>261</v>
      </c>
      <c r="K161" s="45">
        <v>1225</v>
      </c>
      <c r="L161" s="44" t="s">
        <v>44</v>
      </c>
      <c r="M161" s="46">
        <f>53321300+3403487.23+127925749.32+35223245.63</f>
        <v>219873782.17999998</v>
      </c>
      <c r="N161" s="46">
        <v>0</v>
      </c>
      <c r="O161" s="46">
        <v>0</v>
      </c>
      <c r="P161" s="10">
        <f t="shared" si="42"/>
        <v>0</v>
      </c>
    </row>
    <row r="162" spans="1:18" ht="46.8" x14ac:dyDescent="0.25">
      <c r="A162" s="11" t="s">
        <v>104</v>
      </c>
      <c r="B162" s="12" t="s">
        <v>25</v>
      </c>
      <c r="C162" s="12" t="s">
        <v>12</v>
      </c>
      <c r="D162" s="12" t="s">
        <v>94</v>
      </c>
      <c r="E162" s="12" t="s">
        <v>31</v>
      </c>
      <c r="F162" s="12" t="s">
        <v>96</v>
      </c>
      <c r="G162" s="12" t="s">
        <v>28</v>
      </c>
      <c r="H162" s="12" t="s">
        <v>105</v>
      </c>
      <c r="I162" s="15" t="s">
        <v>0</v>
      </c>
      <c r="J162" s="15" t="s">
        <v>0</v>
      </c>
      <c r="K162" s="8" t="s">
        <v>0</v>
      </c>
      <c r="L162" s="15" t="s">
        <v>0</v>
      </c>
      <c r="M162" s="9">
        <f>M163</f>
        <v>640736979.89999998</v>
      </c>
      <c r="N162" s="9">
        <f t="shared" ref="N162:O162" si="60">N163</f>
        <v>15174113.57</v>
      </c>
      <c r="O162" s="9">
        <f t="shared" si="60"/>
        <v>53925279.289999999</v>
      </c>
      <c r="P162" s="10">
        <f t="shared" si="42"/>
        <v>8.4161334497060147E-2</v>
      </c>
    </row>
    <row r="163" spans="1:18" ht="62.4" x14ac:dyDescent="0.25">
      <c r="A163" s="11" t="s">
        <v>183</v>
      </c>
      <c r="B163" s="12" t="s">
        <v>25</v>
      </c>
      <c r="C163" s="12" t="s">
        <v>12</v>
      </c>
      <c r="D163" s="12" t="s">
        <v>94</v>
      </c>
      <c r="E163" s="12" t="s">
        <v>31</v>
      </c>
      <c r="F163" s="12" t="s">
        <v>96</v>
      </c>
      <c r="G163" s="12" t="s">
        <v>28</v>
      </c>
      <c r="H163" s="12" t="s">
        <v>105</v>
      </c>
      <c r="I163" s="12" t="s">
        <v>184</v>
      </c>
      <c r="J163" s="12" t="s">
        <v>0</v>
      </c>
      <c r="K163" s="7" t="s">
        <v>0</v>
      </c>
      <c r="L163" s="12" t="s">
        <v>0</v>
      </c>
      <c r="M163" s="9">
        <f>M164+M166+M168+M170</f>
        <v>640736979.89999998</v>
      </c>
      <c r="N163" s="9">
        <f t="shared" ref="N163:O163" si="61">N164+N166+N168</f>
        <v>15174113.57</v>
      </c>
      <c r="O163" s="9">
        <f t="shared" si="61"/>
        <v>53925279.289999999</v>
      </c>
      <c r="P163" s="10">
        <f t="shared" si="42"/>
        <v>8.4161334497060147E-2</v>
      </c>
    </row>
    <row r="164" spans="1:18" ht="15.6" x14ac:dyDescent="0.25">
      <c r="A164" s="11" t="s">
        <v>202</v>
      </c>
      <c r="B164" s="41" t="s">
        <v>0</v>
      </c>
      <c r="C164" s="41" t="s">
        <v>0</v>
      </c>
      <c r="D164" s="41" t="s">
        <v>0</v>
      </c>
      <c r="E164" s="41" t="s">
        <v>0</v>
      </c>
      <c r="F164" s="41" t="s">
        <v>0</v>
      </c>
      <c r="G164" s="41" t="s">
        <v>0</v>
      </c>
      <c r="H164" s="41" t="s">
        <v>0</v>
      </c>
      <c r="I164" s="41" t="s">
        <v>0</v>
      </c>
      <c r="J164" s="41" t="s">
        <v>0</v>
      </c>
      <c r="K164" s="42" t="s">
        <v>0</v>
      </c>
      <c r="L164" s="41" t="s">
        <v>0</v>
      </c>
      <c r="M164" s="9">
        <f>M165</f>
        <v>298974542.06999999</v>
      </c>
      <c r="N164" s="9">
        <f t="shared" ref="N164:O164" si="62">N165</f>
        <v>15174113.57</v>
      </c>
      <c r="O164" s="9">
        <f t="shared" si="62"/>
        <v>53925279.289999999</v>
      </c>
      <c r="P164" s="10">
        <f t="shared" si="42"/>
        <v>0.18036746177998753</v>
      </c>
    </row>
    <row r="165" spans="1:18" ht="46.8" x14ac:dyDescent="0.25">
      <c r="A165" s="43" t="s">
        <v>266</v>
      </c>
      <c r="B165" s="39" t="s">
        <v>25</v>
      </c>
      <c r="C165" s="39" t="s">
        <v>12</v>
      </c>
      <c r="D165" s="39" t="s">
        <v>94</v>
      </c>
      <c r="E165" s="39" t="s">
        <v>31</v>
      </c>
      <c r="F165" s="39" t="s">
        <v>96</v>
      </c>
      <c r="G165" s="39" t="s">
        <v>28</v>
      </c>
      <c r="H165" s="39" t="s">
        <v>105</v>
      </c>
      <c r="I165" s="39" t="s">
        <v>184</v>
      </c>
      <c r="J165" s="44" t="s">
        <v>186</v>
      </c>
      <c r="K165" s="45">
        <v>4268.67</v>
      </c>
      <c r="L165" s="44" t="s">
        <v>44</v>
      </c>
      <c r="M165" s="46">
        <f>107427568.31+40276167.12+130974999.99+20295806.65</f>
        <v>298974542.06999999</v>
      </c>
      <c r="N165" s="46">
        <v>15174113.57</v>
      </c>
      <c r="O165" s="46">
        <v>53925279.289999999</v>
      </c>
      <c r="P165" s="10">
        <f t="shared" si="42"/>
        <v>0.18036746177998753</v>
      </c>
    </row>
    <row r="166" spans="1:18" ht="15.6" x14ac:dyDescent="0.25">
      <c r="A166" s="11" t="s">
        <v>225</v>
      </c>
      <c r="B166" s="41" t="s">
        <v>0</v>
      </c>
      <c r="C166" s="41" t="s">
        <v>0</v>
      </c>
      <c r="D166" s="41" t="s">
        <v>0</v>
      </c>
      <c r="E166" s="41" t="s">
        <v>0</v>
      </c>
      <c r="F166" s="41" t="s">
        <v>0</v>
      </c>
      <c r="G166" s="41" t="s">
        <v>0</v>
      </c>
      <c r="H166" s="41" t="s">
        <v>0</v>
      </c>
      <c r="I166" s="41" t="s">
        <v>0</v>
      </c>
      <c r="J166" s="41" t="s">
        <v>0</v>
      </c>
      <c r="K166" s="42" t="s">
        <v>0</v>
      </c>
      <c r="L166" s="41" t="s">
        <v>0</v>
      </c>
      <c r="M166" s="9">
        <f>M167</f>
        <v>61922603.369999997</v>
      </c>
      <c r="N166" s="9">
        <f t="shared" ref="N166:O166" si="63">N167</f>
        <v>0</v>
      </c>
      <c r="O166" s="9">
        <f t="shared" si="63"/>
        <v>0</v>
      </c>
      <c r="P166" s="10">
        <f t="shared" si="42"/>
        <v>0</v>
      </c>
    </row>
    <row r="167" spans="1:18" ht="46.8" x14ac:dyDescent="0.25">
      <c r="A167" s="43" t="s">
        <v>420</v>
      </c>
      <c r="B167" s="39" t="s">
        <v>25</v>
      </c>
      <c r="C167" s="39" t="s">
        <v>12</v>
      </c>
      <c r="D167" s="39" t="s">
        <v>94</v>
      </c>
      <c r="E167" s="39" t="s">
        <v>31</v>
      </c>
      <c r="F167" s="39" t="s">
        <v>96</v>
      </c>
      <c r="G167" s="39" t="s">
        <v>28</v>
      </c>
      <c r="H167" s="39" t="s">
        <v>105</v>
      </c>
      <c r="I167" s="39" t="s">
        <v>184</v>
      </c>
      <c r="J167" s="44" t="s">
        <v>186</v>
      </c>
      <c r="K167" s="45">
        <v>546</v>
      </c>
      <c r="L167" s="44" t="s">
        <v>44</v>
      </c>
      <c r="M167" s="46">
        <v>61922603.369999997</v>
      </c>
      <c r="N167" s="46">
        <v>0</v>
      </c>
      <c r="O167" s="46">
        <v>0</v>
      </c>
      <c r="P167" s="10">
        <f t="shared" si="42"/>
        <v>0</v>
      </c>
    </row>
    <row r="168" spans="1:18" s="3" customFormat="1" ht="15.6" x14ac:dyDescent="0.25">
      <c r="A168" s="11" t="s">
        <v>185</v>
      </c>
      <c r="B168" s="12" t="s">
        <v>0</v>
      </c>
      <c r="C168" s="12" t="s">
        <v>0</v>
      </c>
      <c r="D168" s="12" t="s">
        <v>0</v>
      </c>
      <c r="E168" s="12" t="s">
        <v>0</v>
      </c>
      <c r="F168" s="12" t="s">
        <v>0</v>
      </c>
      <c r="G168" s="12" t="s">
        <v>0</v>
      </c>
      <c r="H168" s="12" t="s">
        <v>0</v>
      </c>
      <c r="I168" s="12" t="s">
        <v>0</v>
      </c>
      <c r="J168" s="13" t="s">
        <v>0</v>
      </c>
      <c r="K168" s="14" t="s">
        <v>0</v>
      </c>
      <c r="L168" s="13" t="s">
        <v>0</v>
      </c>
      <c r="M168" s="9">
        <f>M169</f>
        <v>165461382.36000001</v>
      </c>
      <c r="N168" s="9">
        <f t="shared" ref="N168:O170" si="64">N169</f>
        <v>0</v>
      </c>
      <c r="O168" s="9">
        <f t="shared" si="64"/>
        <v>0</v>
      </c>
      <c r="P168" s="10">
        <f t="shared" si="42"/>
        <v>0</v>
      </c>
      <c r="Q168" s="5"/>
      <c r="R168" s="5"/>
    </row>
    <row r="169" spans="1:18" ht="78" x14ac:dyDescent="0.25">
      <c r="A169" s="43" t="s">
        <v>355</v>
      </c>
      <c r="B169" s="39" t="s">
        <v>25</v>
      </c>
      <c r="C169" s="39" t="s">
        <v>12</v>
      </c>
      <c r="D169" s="39" t="s">
        <v>94</v>
      </c>
      <c r="E169" s="39" t="s">
        <v>31</v>
      </c>
      <c r="F169" s="39" t="s">
        <v>96</v>
      </c>
      <c r="G169" s="39" t="s">
        <v>28</v>
      </c>
      <c r="H169" s="39" t="s">
        <v>105</v>
      </c>
      <c r="I169" s="39" t="s">
        <v>184</v>
      </c>
      <c r="J169" s="44" t="s">
        <v>102</v>
      </c>
      <c r="K169" s="45">
        <v>320</v>
      </c>
      <c r="L169" s="44">
        <v>2024</v>
      </c>
      <c r="M169" s="46">
        <v>165461382.36000001</v>
      </c>
      <c r="N169" s="46">
        <v>0</v>
      </c>
      <c r="O169" s="46">
        <v>0</v>
      </c>
      <c r="P169" s="10">
        <f t="shared" si="42"/>
        <v>0</v>
      </c>
    </row>
    <row r="170" spans="1:18" ht="15.6" x14ac:dyDescent="0.25">
      <c r="A170" s="11" t="s">
        <v>366</v>
      </c>
      <c r="B170" s="12" t="s">
        <v>0</v>
      </c>
      <c r="C170" s="12" t="s">
        <v>0</v>
      </c>
      <c r="D170" s="12" t="s">
        <v>0</v>
      </c>
      <c r="E170" s="12" t="s">
        <v>0</v>
      </c>
      <c r="F170" s="12" t="s">
        <v>0</v>
      </c>
      <c r="G170" s="12" t="s">
        <v>0</v>
      </c>
      <c r="H170" s="12" t="s">
        <v>0</v>
      </c>
      <c r="I170" s="12" t="s">
        <v>0</v>
      </c>
      <c r="J170" s="13" t="s">
        <v>0</v>
      </c>
      <c r="K170" s="14" t="s">
        <v>0</v>
      </c>
      <c r="L170" s="13" t="s">
        <v>0</v>
      </c>
      <c r="M170" s="9">
        <f>M171</f>
        <v>114378452.09999999</v>
      </c>
      <c r="N170" s="9">
        <f t="shared" si="64"/>
        <v>0</v>
      </c>
      <c r="O170" s="9">
        <f t="shared" si="64"/>
        <v>0</v>
      </c>
      <c r="P170" s="10">
        <f t="shared" si="42"/>
        <v>0</v>
      </c>
    </row>
    <row r="171" spans="1:18" ht="46.8" x14ac:dyDescent="0.25">
      <c r="A171" s="43" t="s">
        <v>367</v>
      </c>
      <c r="B171" s="39" t="s">
        <v>25</v>
      </c>
      <c r="C171" s="39" t="s">
        <v>12</v>
      </c>
      <c r="D171" s="39" t="s">
        <v>94</v>
      </c>
      <c r="E171" s="39" t="s">
        <v>31</v>
      </c>
      <c r="F171" s="39" t="s">
        <v>96</v>
      </c>
      <c r="G171" s="39" t="s">
        <v>28</v>
      </c>
      <c r="H171" s="39" t="s">
        <v>105</v>
      </c>
      <c r="I171" s="39" t="s">
        <v>184</v>
      </c>
      <c r="J171" s="44" t="s">
        <v>102</v>
      </c>
      <c r="K171" s="45" t="s">
        <v>412</v>
      </c>
      <c r="L171" s="44">
        <v>2024</v>
      </c>
      <c r="M171" s="46">
        <v>114378452.09999999</v>
      </c>
      <c r="N171" s="46">
        <v>0</v>
      </c>
      <c r="O171" s="46">
        <v>0</v>
      </c>
      <c r="P171" s="10">
        <f t="shared" si="42"/>
        <v>0</v>
      </c>
    </row>
    <row r="172" spans="1:18" ht="31.2" x14ac:dyDescent="0.25">
      <c r="A172" s="11" t="s">
        <v>262</v>
      </c>
      <c r="B172" s="12" t="s">
        <v>25</v>
      </c>
      <c r="C172" s="12" t="s">
        <v>12</v>
      </c>
      <c r="D172" s="12" t="s">
        <v>94</v>
      </c>
      <c r="E172" s="12" t="s">
        <v>31</v>
      </c>
      <c r="F172" s="12" t="s">
        <v>96</v>
      </c>
      <c r="G172" s="12" t="s">
        <v>28</v>
      </c>
      <c r="H172" s="12" t="s">
        <v>267</v>
      </c>
      <c r="I172" s="15" t="s">
        <v>0</v>
      </c>
      <c r="J172" s="15" t="s">
        <v>0</v>
      </c>
      <c r="K172" s="8" t="s">
        <v>0</v>
      </c>
      <c r="L172" s="15" t="s">
        <v>0</v>
      </c>
      <c r="M172" s="9">
        <f>M173</f>
        <v>400000000</v>
      </c>
      <c r="N172" s="9">
        <f t="shared" ref="N172:O172" si="65">N173</f>
        <v>0</v>
      </c>
      <c r="O172" s="9">
        <f t="shared" si="65"/>
        <v>0</v>
      </c>
      <c r="P172" s="10">
        <f t="shared" si="42"/>
        <v>0</v>
      </c>
    </row>
    <row r="173" spans="1:18" ht="62.4" x14ac:dyDescent="0.25">
      <c r="A173" s="11" t="s">
        <v>183</v>
      </c>
      <c r="B173" s="12" t="s">
        <v>25</v>
      </c>
      <c r="C173" s="12" t="s">
        <v>12</v>
      </c>
      <c r="D173" s="12" t="s">
        <v>94</v>
      </c>
      <c r="E173" s="12" t="s">
        <v>31</v>
      </c>
      <c r="F173" s="12" t="s">
        <v>96</v>
      </c>
      <c r="G173" s="12" t="s">
        <v>28</v>
      </c>
      <c r="H173" s="12" t="s">
        <v>267</v>
      </c>
      <c r="I173" s="12" t="s">
        <v>184</v>
      </c>
      <c r="J173" s="12" t="s">
        <v>0</v>
      </c>
      <c r="K173" s="7" t="s">
        <v>0</v>
      </c>
      <c r="L173" s="12" t="s">
        <v>0</v>
      </c>
      <c r="M173" s="9">
        <f>M174</f>
        <v>400000000</v>
      </c>
      <c r="N173" s="9">
        <f>N174</f>
        <v>0</v>
      </c>
      <c r="O173" s="9">
        <f>O174</f>
        <v>0</v>
      </c>
      <c r="P173" s="10">
        <f t="shared" si="42"/>
        <v>0</v>
      </c>
    </row>
    <row r="174" spans="1:18" s="3" customFormat="1" ht="15.6" x14ac:dyDescent="0.25">
      <c r="A174" s="11" t="s">
        <v>356</v>
      </c>
      <c r="B174" s="12" t="s">
        <v>0</v>
      </c>
      <c r="C174" s="12" t="s">
        <v>0</v>
      </c>
      <c r="D174" s="12" t="s">
        <v>0</v>
      </c>
      <c r="E174" s="12" t="s">
        <v>0</v>
      </c>
      <c r="F174" s="12" t="s">
        <v>0</v>
      </c>
      <c r="G174" s="12" t="s">
        <v>0</v>
      </c>
      <c r="H174" s="12" t="s">
        <v>0</v>
      </c>
      <c r="I174" s="12" t="s">
        <v>0</v>
      </c>
      <c r="J174" s="13" t="s">
        <v>0</v>
      </c>
      <c r="K174" s="14" t="s">
        <v>0</v>
      </c>
      <c r="L174" s="13" t="s">
        <v>0</v>
      </c>
      <c r="M174" s="9">
        <f>M175</f>
        <v>400000000</v>
      </c>
      <c r="N174" s="9">
        <f t="shared" ref="N174:O174" si="66">N175</f>
        <v>0</v>
      </c>
      <c r="O174" s="9">
        <f t="shared" si="66"/>
        <v>0</v>
      </c>
      <c r="P174" s="10">
        <f t="shared" ref="P174:P228" si="67">O174/M174</f>
        <v>0</v>
      </c>
      <c r="Q174" s="5"/>
      <c r="R174" s="5"/>
    </row>
    <row r="175" spans="1:18" ht="31.2" x14ac:dyDescent="0.25">
      <c r="A175" s="43" t="s">
        <v>393</v>
      </c>
      <c r="B175" s="39" t="s">
        <v>25</v>
      </c>
      <c r="C175" s="39" t="s">
        <v>12</v>
      </c>
      <c r="D175" s="39" t="s">
        <v>94</v>
      </c>
      <c r="E175" s="39" t="s">
        <v>31</v>
      </c>
      <c r="F175" s="39" t="s">
        <v>96</v>
      </c>
      <c r="G175" s="39" t="s">
        <v>28</v>
      </c>
      <c r="H175" s="39" t="s">
        <v>267</v>
      </c>
      <c r="I175" s="39" t="s">
        <v>184</v>
      </c>
      <c r="J175" s="44" t="s">
        <v>261</v>
      </c>
      <c r="K175" s="45" t="s">
        <v>394</v>
      </c>
      <c r="L175" s="44" t="s">
        <v>44</v>
      </c>
      <c r="M175" s="46">
        <v>400000000</v>
      </c>
      <c r="N175" s="46">
        <v>0</v>
      </c>
      <c r="O175" s="46">
        <v>0</v>
      </c>
      <c r="P175" s="10">
        <f t="shared" si="67"/>
        <v>0</v>
      </c>
    </row>
    <row r="176" spans="1:18" ht="184.5" customHeight="1" x14ac:dyDescent="0.25">
      <c r="A176" s="11" t="s">
        <v>324</v>
      </c>
      <c r="B176" s="12" t="s">
        <v>25</v>
      </c>
      <c r="C176" s="12" t="s">
        <v>12</v>
      </c>
      <c r="D176" s="12" t="s">
        <v>94</v>
      </c>
      <c r="E176" s="12" t="s">
        <v>31</v>
      </c>
      <c r="F176" s="12" t="s">
        <v>96</v>
      </c>
      <c r="G176" s="12" t="s">
        <v>28</v>
      </c>
      <c r="H176" s="12" t="s">
        <v>318</v>
      </c>
      <c r="I176" s="15" t="s">
        <v>0</v>
      </c>
      <c r="J176" s="15" t="s">
        <v>0</v>
      </c>
      <c r="K176" s="8" t="s">
        <v>0</v>
      </c>
      <c r="L176" s="15" t="s">
        <v>0</v>
      </c>
      <c r="M176" s="9">
        <f>M177</f>
        <v>178257000</v>
      </c>
      <c r="N176" s="9">
        <f t="shared" ref="N176:O178" si="68">N177</f>
        <v>0</v>
      </c>
      <c r="O176" s="9">
        <f t="shared" si="68"/>
        <v>0</v>
      </c>
      <c r="P176" s="10">
        <f t="shared" si="67"/>
        <v>0</v>
      </c>
    </row>
    <row r="177" spans="1:16" ht="62.4" x14ac:dyDescent="0.25">
      <c r="A177" s="11" t="s">
        <v>183</v>
      </c>
      <c r="B177" s="12" t="s">
        <v>25</v>
      </c>
      <c r="C177" s="12" t="s">
        <v>12</v>
      </c>
      <c r="D177" s="12" t="s">
        <v>94</v>
      </c>
      <c r="E177" s="12" t="s">
        <v>31</v>
      </c>
      <c r="F177" s="12" t="s">
        <v>96</v>
      </c>
      <c r="G177" s="12" t="s">
        <v>28</v>
      </c>
      <c r="H177" s="12" t="s">
        <v>318</v>
      </c>
      <c r="I177" s="12" t="s">
        <v>184</v>
      </c>
      <c r="J177" s="12" t="s">
        <v>0</v>
      </c>
      <c r="K177" s="7" t="s">
        <v>0</v>
      </c>
      <c r="L177" s="12" t="s">
        <v>0</v>
      </c>
      <c r="M177" s="9">
        <f>M178</f>
        <v>178257000</v>
      </c>
      <c r="N177" s="9">
        <f t="shared" si="68"/>
        <v>0</v>
      </c>
      <c r="O177" s="9">
        <f t="shared" si="68"/>
        <v>0</v>
      </c>
      <c r="P177" s="10">
        <f t="shared" si="67"/>
        <v>0</v>
      </c>
    </row>
    <row r="178" spans="1:16" ht="15.6" x14ac:dyDescent="0.25">
      <c r="A178" s="11" t="s">
        <v>202</v>
      </c>
      <c r="B178" s="41" t="s">
        <v>0</v>
      </c>
      <c r="C178" s="41" t="s">
        <v>0</v>
      </c>
      <c r="D178" s="41" t="s">
        <v>0</v>
      </c>
      <c r="E178" s="41" t="s">
        <v>0</v>
      </c>
      <c r="F178" s="41" t="s">
        <v>0</v>
      </c>
      <c r="G178" s="41" t="s">
        <v>0</v>
      </c>
      <c r="H178" s="41" t="s">
        <v>0</v>
      </c>
      <c r="I178" s="41" t="s">
        <v>0</v>
      </c>
      <c r="J178" s="41" t="s">
        <v>0</v>
      </c>
      <c r="K178" s="42" t="s">
        <v>0</v>
      </c>
      <c r="L178" s="41" t="s">
        <v>0</v>
      </c>
      <c r="M178" s="9">
        <f>M179</f>
        <v>178257000</v>
      </c>
      <c r="N178" s="9">
        <f t="shared" si="68"/>
        <v>0</v>
      </c>
      <c r="O178" s="9">
        <f t="shared" si="68"/>
        <v>0</v>
      </c>
      <c r="P178" s="10">
        <f t="shared" si="67"/>
        <v>0</v>
      </c>
    </row>
    <row r="179" spans="1:16" ht="46.8" x14ac:dyDescent="0.25">
      <c r="A179" s="43" t="s">
        <v>291</v>
      </c>
      <c r="B179" s="39" t="s">
        <v>25</v>
      </c>
      <c r="C179" s="39" t="s">
        <v>12</v>
      </c>
      <c r="D179" s="39" t="s">
        <v>94</v>
      </c>
      <c r="E179" s="39" t="s">
        <v>31</v>
      </c>
      <c r="F179" s="39" t="s">
        <v>96</v>
      </c>
      <c r="G179" s="39" t="s">
        <v>28</v>
      </c>
      <c r="H179" s="39" t="s">
        <v>318</v>
      </c>
      <c r="I179" s="39" t="s">
        <v>184</v>
      </c>
      <c r="J179" s="44" t="s">
        <v>261</v>
      </c>
      <c r="K179" s="45" t="s">
        <v>290</v>
      </c>
      <c r="L179" s="44" t="s">
        <v>42</v>
      </c>
      <c r="M179" s="46">
        <v>178257000</v>
      </c>
      <c r="N179" s="46">
        <v>0</v>
      </c>
      <c r="O179" s="46">
        <v>0</v>
      </c>
      <c r="P179" s="10">
        <f t="shared" si="67"/>
        <v>0</v>
      </c>
    </row>
    <row r="180" spans="1:16" ht="62.4" x14ac:dyDescent="0.25">
      <c r="A180" s="11" t="s">
        <v>107</v>
      </c>
      <c r="B180" s="12" t="s">
        <v>108</v>
      </c>
      <c r="C180" s="12" t="s">
        <v>0</v>
      </c>
      <c r="D180" s="12" t="s">
        <v>0</v>
      </c>
      <c r="E180" s="12" t="s">
        <v>0</v>
      </c>
      <c r="F180" s="12" t="s">
        <v>0</v>
      </c>
      <c r="G180" s="12" t="s">
        <v>0</v>
      </c>
      <c r="H180" s="15" t="s">
        <v>0</v>
      </c>
      <c r="I180" s="15" t="s">
        <v>0</v>
      </c>
      <c r="J180" s="15" t="s">
        <v>0</v>
      </c>
      <c r="K180" s="8" t="s">
        <v>0</v>
      </c>
      <c r="L180" s="15" t="s">
        <v>0</v>
      </c>
      <c r="M180" s="9">
        <f>M181+M193+M205</f>
        <v>648189864.36000013</v>
      </c>
      <c r="N180" s="9">
        <f>N181+N193+N205</f>
        <v>102661076.42</v>
      </c>
      <c r="O180" s="9">
        <f>O181+O193+O205</f>
        <v>100327413.03999999</v>
      </c>
      <c r="P180" s="10">
        <f t="shared" si="67"/>
        <v>0.15478090380055504</v>
      </c>
    </row>
    <row r="181" spans="1:16" ht="31.2" x14ac:dyDescent="0.25">
      <c r="A181" s="11" t="s">
        <v>268</v>
      </c>
      <c r="B181" s="12" t="s">
        <v>108</v>
      </c>
      <c r="C181" s="12" t="s">
        <v>12</v>
      </c>
      <c r="D181" s="12" t="s">
        <v>269</v>
      </c>
      <c r="E181" s="12" t="s">
        <v>0</v>
      </c>
      <c r="F181" s="12" t="s">
        <v>0</v>
      </c>
      <c r="G181" s="12" t="s">
        <v>0</v>
      </c>
      <c r="H181" s="15" t="s">
        <v>0</v>
      </c>
      <c r="I181" s="15" t="s">
        <v>0</v>
      </c>
      <c r="J181" s="15" t="s">
        <v>0</v>
      </c>
      <c r="K181" s="8" t="s">
        <v>0</v>
      </c>
      <c r="L181" s="15" t="s">
        <v>0</v>
      </c>
      <c r="M181" s="9">
        <f t="shared" ref="M181:M191" si="69">M182</f>
        <v>208907192.78000003</v>
      </c>
      <c r="N181" s="9">
        <f t="shared" ref="N181:O191" si="70">N182</f>
        <v>47617957.100000001</v>
      </c>
      <c r="O181" s="9">
        <f t="shared" si="70"/>
        <v>44771782.359999999</v>
      </c>
      <c r="P181" s="10">
        <f t="shared" si="67"/>
        <v>0.21431422137364664</v>
      </c>
    </row>
    <row r="182" spans="1:16" ht="31.2" x14ac:dyDescent="0.25">
      <c r="A182" s="11" t="s">
        <v>30</v>
      </c>
      <c r="B182" s="12" t="s">
        <v>108</v>
      </c>
      <c r="C182" s="12" t="s">
        <v>12</v>
      </c>
      <c r="D182" s="12" t="s">
        <v>269</v>
      </c>
      <c r="E182" s="12" t="s">
        <v>31</v>
      </c>
      <c r="F182" s="12" t="s">
        <v>0</v>
      </c>
      <c r="G182" s="12" t="s">
        <v>0</v>
      </c>
      <c r="H182" s="15" t="s">
        <v>0</v>
      </c>
      <c r="I182" s="15" t="s">
        <v>0</v>
      </c>
      <c r="J182" s="15" t="s">
        <v>0</v>
      </c>
      <c r="K182" s="8" t="s">
        <v>0</v>
      </c>
      <c r="L182" s="15" t="s">
        <v>0</v>
      </c>
      <c r="M182" s="9">
        <f t="shared" si="69"/>
        <v>208907192.78000003</v>
      </c>
      <c r="N182" s="9">
        <f t="shared" si="70"/>
        <v>47617957.100000001</v>
      </c>
      <c r="O182" s="9">
        <f t="shared" si="70"/>
        <v>44771782.359999999</v>
      </c>
      <c r="P182" s="10">
        <f t="shared" si="67"/>
        <v>0.21431422137364664</v>
      </c>
    </row>
    <row r="183" spans="1:16" ht="15.6" x14ac:dyDescent="0.25">
      <c r="A183" s="18" t="s">
        <v>53</v>
      </c>
      <c r="B183" s="12" t="s">
        <v>108</v>
      </c>
      <c r="C183" s="12" t="s">
        <v>12</v>
      </c>
      <c r="D183" s="12" t="s">
        <v>269</v>
      </c>
      <c r="E183" s="12" t="s">
        <v>31</v>
      </c>
      <c r="F183" s="12" t="s">
        <v>54</v>
      </c>
      <c r="G183" s="12" t="s">
        <v>0</v>
      </c>
      <c r="H183" s="12" t="s">
        <v>0</v>
      </c>
      <c r="I183" s="12" t="s">
        <v>0</v>
      </c>
      <c r="J183" s="12" t="s">
        <v>0</v>
      </c>
      <c r="K183" s="7" t="s">
        <v>0</v>
      </c>
      <c r="L183" s="12" t="s">
        <v>0</v>
      </c>
      <c r="M183" s="9">
        <f t="shared" si="69"/>
        <v>208907192.78000003</v>
      </c>
      <c r="N183" s="9">
        <f t="shared" si="70"/>
        <v>47617957.100000001</v>
      </c>
      <c r="O183" s="9">
        <f t="shared" si="70"/>
        <v>44771782.359999999</v>
      </c>
      <c r="P183" s="10">
        <f t="shared" si="67"/>
        <v>0.21431422137364664</v>
      </c>
    </row>
    <row r="184" spans="1:16" ht="15.6" x14ac:dyDescent="0.25">
      <c r="A184" s="18" t="s">
        <v>111</v>
      </c>
      <c r="B184" s="12" t="s">
        <v>108</v>
      </c>
      <c r="C184" s="12" t="s">
        <v>12</v>
      </c>
      <c r="D184" s="12" t="s">
        <v>269</v>
      </c>
      <c r="E184" s="12" t="s">
        <v>31</v>
      </c>
      <c r="F184" s="12" t="s">
        <v>54</v>
      </c>
      <c r="G184" s="12" t="s">
        <v>62</v>
      </c>
      <c r="H184" s="12" t="s">
        <v>0</v>
      </c>
      <c r="I184" s="12" t="s">
        <v>0</v>
      </c>
      <c r="J184" s="12" t="s">
        <v>0</v>
      </c>
      <c r="K184" s="7" t="s">
        <v>0</v>
      </c>
      <c r="L184" s="12" t="s">
        <v>0</v>
      </c>
      <c r="M184" s="9">
        <f>M185+M189</f>
        <v>208907192.78000003</v>
      </c>
      <c r="N184" s="9">
        <f t="shared" ref="N184:O184" si="71">N185+N189</f>
        <v>47617957.100000001</v>
      </c>
      <c r="O184" s="9">
        <f t="shared" si="71"/>
        <v>44771782.359999999</v>
      </c>
      <c r="P184" s="10">
        <f t="shared" si="67"/>
        <v>0.21431422137364664</v>
      </c>
    </row>
    <row r="185" spans="1:16" ht="46.8" x14ac:dyDescent="0.25">
      <c r="A185" s="11" t="s">
        <v>270</v>
      </c>
      <c r="B185" s="12" t="s">
        <v>108</v>
      </c>
      <c r="C185" s="12" t="s">
        <v>12</v>
      </c>
      <c r="D185" s="12" t="s">
        <v>269</v>
      </c>
      <c r="E185" s="12" t="s">
        <v>31</v>
      </c>
      <c r="F185" s="12" t="s">
        <v>54</v>
      </c>
      <c r="G185" s="12" t="s">
        <v>62</v>
      </c>
      <c r="H185" s="12">
        <v>50210</v>
      </c>
      <c r="I185" s="15" t="s">
        <v>0</v>
      </c>
      <c r="J185" s="15" t="s">
        <v>0</v>
      </c>
      <c r="K185" s="8" t="s">
        <v>0</v>
      </c>
      <c r="L185" s="15" t="s">
        <v>0</v>
      </c>
      <c r="M185" s="9">
        <f t="shared" si="69"/>
        <v>111196194.30000001</v>
      </c>
      <c r="N185" s="9">
        <f t="shared" si="70"/>
        <v>47617957.100000001</v>
      </c>
      <c r="O185" s="9">
        <f t="shared" si="70"/>
        <v>44771782.359999999</v>
      </c>
      <c r="P185" s="10">
        <f t="shared" si="67"/>
        <v>0.40263772192786274</v>
      </c>
    </row>
    <row r="186" spans="1:16" ht="62.4" x14ac:dyDescent="0.25">
      <c r="A186" s="11" t="s">
        <v>183</v>
      </c>
      <c r="B186" s="12" t="s">
        <v>108</v>
      </c>
      <c r="C186" s="12" t="s">
        <v>12</v>
      </c>
      <c r="D186" s="12" t="s">
        <v>269</v>
      </c>
      <c r="E186" s="12" t="s">
        <v>31</v>
      </c>
      <c r="F186" s="12" t="s">
        <v>54</v>
      </c>
      <c r="G186" s="12" t="s">
        <v>62</v>
      </c>
      <c r="H186" s="12">
        <v>50210</v>
      </c>
      <c r="I186" s="12" t="s">
        <v>184</v>
      </c>
      <c r="J186" s="12" t="s">
        <v>0</v>
      </c>
      <c r="K186" s="7" t="s">
        <v>0</v>
      </c>
      <c r="L186" s="12" t="s">
        <v>0</v>
      </c>
      <c r="M186" s="9">
        <f t="shared" si="69"/>
        <v>111196194.30000001</v>
      </c>
      <c r="N186" s="9">
        <f t="shared" si="70"/>
        <v>47617957.100000001</v>
      </c>
      <c r="O186" s="9">
        <f t="shared" si="70"/>
        <v>44771782.359999999</v>
      </c>
      <c r="P186" s="10">
        <f t="shared" si="67"/>
        <v>0.40263772192786274</v>
      </c>
    </row>
    <row r="187" spans="1:16" ht="15.6" x14ac:dyDescent="0.25">
      <c r="A187" s="11" t="s">
        <v>202</v>
      </c>
      <c r="B187" s="41" t="s">
        <v>0</v>
      </c>
      <c r="C187" s="41" t="s">
        <v>0</v>
      </c>
      <c r="D187" s="41" t="s">
        <v>0</v>
      </c>
      <c r="E187" s="41" t="s">
        <v>0</v>
      </c>
      <c r="F187" s="41" t="s">
        <v>0</v>
      </c>
      <c r="G187" s="41" t="s">
        <v>0</v>
      </c>
      <c r="H187" s="41" t="s">
        <v>0</v>
      </c>
      <c r="I187" s="41" t="s">
        <v>0</v>
      </c>
      <c r="J187" s="41" t="s">
        <v>0</v>
      </c>
      <c r="K187" s="42" t="s">
        <v>0</v>
      </c>
      <c r="L187" s="41" t="s">
        <v>0</v>
      </c>
      <c r="M187" s="9">
        <f t="shared" si="69"/>
        <v>111196194.30000001</v>
      </c>
      <c r="N187" s="9">
        <f t="shared" si="70"/>
        <v>47617957.100000001</v>
      </c>
      <c r="O187" s="9">
        <f t="shared" si="70"/>
        <v>44771782.359999999</v>
      </c>
      <c r="P187" s="10">
        <f t="shared" si="67"/>
        <v>0.40263772192786274</v>
      </c>
    </row>
    <row r="188" spans="1:16" ht="31.2" x14ac:dyDescent="0.25">
      <c r="A188" s="43" t="s">
        <v>271</v>
      </c>
      <c r="B188" s="39" t="s">
        <v>108</v>
      </c>
      <c r="C188" s="39" t="s">
        <v>12</v>
      </c>
      <c r="D188" s="39" t="s">
        <v>269</v>
      </c>
      <c r="E188" s="39" t="s">
        <v>31</v>
      </c>
      <c r="F188" s="39" t="s">
        <v>54</v>
      </c>
      <c r="G188" s="39" t="s">
        <v>62</v>
      </c>
      <c r="H188" s="39">
        <v>50210</v>
      </c>
      <c r="I188" s="39" t="s">
        <v>184</v>
      </c>
      <c r="J188" s="44" t="s">
        <v>114</v>
      </c>
      <c r="K188" s="45">
        <v>2.02</v>
      </c>
      <c r="L188" s="44" t="s">
        <v>44</v>
      </c>
      <c r="M188" s="46">
        <f>111191779.18+4415.12</f>
        <v>111196194.30000001</v>
      </c>
      <c r="N188" s="46">
        <v>47617957.100000001</v>
      </c>
      <c r="O188" s="46">
        <v>44771782.359999999</v>
      </c>
      <c r="P188" s="10">
        <f t="shared" si="67"/>
        <v>0.40263772192786274</v>
      </c>
    </row>
    <row r="189" spans="1:16" ht="46.8" x14ac:dyDescent="0.25">
      <c r="A189" s="11" t="s">
        <v>270</v>
      </c>
      <c r="B189" s="12" t="s">
        <v>108</v>
      </c>
      <c r="C189" s="12" t="s">
        <v>12</v>
      </c>
      <c r="D189" s="12" t="s">
        <v>269</v>
      </c>
      <c r="E189" s="12" t="s">
        <v>31</v>
      </c>
      <c r="F189" s="12" t="s">
        <v>54</v>
      </c>
      <c r="G189" s="12" t="s">
        <v>62</v>
      </c>
      <c r="H189" s="12" t="s">
        <v>319</v>
      </c>
      <c r="I189" s="15" t="s">
        <v>0</v>
      </c>
      <c r="J189" s="15" t="s">
        <v>0</v>
      </c>
      <c r="K189" s="8" t="s">
        <v>0</v>
      </c>
      <c r="L189" s="15" t="s">
        <v>0</v>
      </c>
      <c r="M189" s="9">
        <f t="shared" si="69"/>
        <v>97710998.480000004</v>
      </c>
      <c r="N189" s="9">
        <f t="shared" si="70"/>
        <v>0</v>
      </c>
      <c r="O189" s="9">
        <f t="shared" si="70"/>
        <v>0</v>
      </c>
      <c r="P189" s="10">
        <f t="shared" si="67"/>
        <v>0</v>
      </c>
    </row>
    <row r="190" spans="1:16" ht="62.4" x14ac:dyDescent="0.25">
      <c r="A190" s="11" t="s">
        <v>183</v>
      </c>
      <c r="B190" s="12" t="s">
        <v>108</v>
      </c>
      <c r="C190" s="12" t="s">
        <v>12</v>
      </c>
      <c r="D190" s="12" t="s">
        <v>269</v>
      </c>
      <c r="E190" s="12" t="s">
        <v>31</v>
      </c>
      <c r="F190" s="12" t="s">
        <v>54</v>
      </c>
      <c r="G190" s="12" t="s">
        <v>62</v>
      </c>
      <c r="H190" s="12" t="s">
        <v>319</v>
      </c>
      <c r="I190" s="12" t="s">
        <v>184</v>
      </c>
      <c r="J190" s="12" t="s">
        <v>0</v>
      </c>
      <c r="K190" s="7" t="s">
        <v>0</v>
      </c>
      <c r="L190" s="12" t="s">
        <v>0</v>
      </c>
      <c r="M190" s="9">
        <f t="shared" si="69"/>
        <v>97710998.480000004</v>
      </c>
      <c r="N190" s="9">
        <f t="shared" si="70"/>
        <v>0</v>
      </c>
      <c r="O190" s="9">
        <f t="shared" si="70"/>
        <v>0</v>
      </c>
      <c r="P190" s="10">
        <f t="shared" si="67"/>
        <v>0</v>
      </c>
    </row>
    <row r="191" spans="1:16" ht="15.6" x14ac:dyDescent="0.25">
      <c r="A191" s="11" t="s">
        <v>202</v>
      </c>
      <c r="B191" s="41" t="s">
        <v>0</v>
      </c>
      <c r="C191" s="41" t="s">
        <v>0</v>
      </c>
      <c r="D191" s="41" t="s">
        <v>0</v>
      </c>
      <c r="E191" s="41" t="s">
        <v>0</v>
      </c>
      <c r="F191" s="41" t="s">
        <v>0</v>
      </c>
      <c r="G191" s="41" t="s">
        <v>0</v>
      </c>
      <c r="H191" s="41" t="s">
        <v>0</v>
      </c>
      <c r="I191" s="41" t="s">
        <v>0</v>
      </c>
      <c r="J191" s="41" t="s">
        <v>0</v>
      </c>
      <c r="K191" s="42" t="s">
        <v>0</v>
      </c>
      <c r="L191" s="41" t="s">
        <v>0</v>
      </c>
      <c r="M191" s="9">
        <f t="shared" si="69"/>
        <v>97710998.480000004</v>
      </c>
      <c r="N191" s="9">
        <f t="shared" si="70"/>
        <v>0</v>
      </c>
      <c r="O191" s="9">
        <f t="shared" si="70"/>
        <v>0</v>
      </c>
      <c r="P191" s="10">
        <f t="shared" si="67"/>
        <v>0</v>
      </c>
    </row>
    <row r="192" spans="1:16" ht="31.2" x14ac:dyDescent="0.25">
      <c r="A192" s="43" t="s">
        <v>271</v>
      </c>
      <c r="B192" s="39" t="s">
        <v>108</v>
      </c>
      <c r="C192" s="39" t="s">
        <v>12</v>
      </c>
      <c r="D192" s="39" t="s">
        <v>269</v>
      </c>
      <c r="E192" s="39" t="s">
        <v>31</v>
      </c>
      <c r="F192" s="39" t="s">
        <v>54</v>
      </c>
      <c r="G192" s="39" t="s">
        <v>62</v>
      </c>
      <c r="H192" s="39" t="s">
        <v>319</v>
      </c>
      <c r="I192" s="39" t="s">
        <v>184</v>
      </c>
      <c r="J192" s="44" t="s">
        <v>114</v>
      </c>
      <c r="K192" s="45">
        <v>2.02</v>
      </c>
      <c r="L192" s="44" t="s">
        <v>44</v>
      </c>
      <c r="M192" s="46">
        <v>97710998.480000004</v>
      </c>
      <c r="N192" s="46">
        <v>0</v>
      </c>
      <c r="O192" s="46">
        <v>0</v>
      </c>
      <c r="P192" s="10">
        <f t="shared" si="67"/>
        <v>0</v>
      </c>
    </row>
    <row r="193" spans="1:16" ht="31.2" x14ac:dyDescent="0.25">
      <c r="A193" s="11" t="s">
        <v>109</v>
      </c>
      <c r="B193" s="12" t="s">
        <v>108</v>
      </c>
      <c r="C193" s="12" t="s">
        <v>12</v>
      </c>
      <c r="D193" s="12" t="s">
        <v>110</v>
      </c>
      <c r="E193" s="12" t="s">
        <v>0</v>
      </c>
      <c r="F193" s="12" t="s">
        <v>0</v>
      </c>
      <c r="G193" s="12" t="s">
        <v>0</v>
      </c>
      <c r="H193" s="15" t="s">
        <v>0</v>
      </c>
      <c r="I193" s="15" t="s">
        <v>0</v>
      </c>
      <c r="J193" s="15" t="s">
        <v>0</v>
      </c>
      <c r="K193" s="8" t="s">
        <v>0</v>
      </c>
      <c r="L193" s="15" t="s">
        <v>0</v>
      </c>
      <c r="M193" s="9">
        <f>M194</f>
        <v>395646800.88999999</v>
      </c>
      <c r="N193" s="9">
        <f t="shared" ref="N193:O195" si="72">N194</f>
        <v>29626653.300000001</v>
      </c>
      <c r="O193" s="9">
        <f t="shared" si="72"/>
        <v>30139164.66</v>
      </c>
      <c r="P193" s="10">
        <f t="shared" si="67"/>
        <v>7.6176945174844135E-2</v>
      </c>
    </row>
    <row r="194" spans="1:16" ht="31.2" x14ac:dyDescent="0.25">
      <c r="A194" s="11" t="s">
        <v>30</v>
      </c>
      <c r="B194" s="12" t="s">
        <v>108</v>
      </c>
      <c r="C194" s="12" t="s">
        <v>12</v>
      </c>
      <c r="D194" s="12" t="s">
        <v>110</v>
      </c>
      <c r="E194" s="12" t="s">
        <v>31</v>
      </c>
      <c r="F194" s="12" t="s">
        <v>0</v>
      </c>
      <c r="G194" s="12" t="s">
        <v>0</v>
      </c>
      <c r="H194" s="15" t="s">
        <v>0</v>
      </c>
      <c r="I194" s="15" t="s">
        <v>0</v>
      </c>
      <c r="J194" s="15" t="s">
        <v>0</v>
      </c>
      <c r="K194" s="8" t="s">
        <v>0</v>
      </c>
      <c r="L194" s="15" t="s">
        <v>0</v>
      </c>
      <c r="M194" s="9">
        <f>M195</f>
        <v>395646800.88999999</v>
      </c>
      <c r="N194" s="9">
        <f t="shared" si="72"/>
        <v>29626653.300000001</v>
      </c>
      <c r="O194" s="9">
        <f t="shared" si="72"/>
        <v>30139164.66</v>
      </c>
      <c r="P194" s="10">
        <f t="shared" si="67"/>
        <v>7.6176945174844135E-2</v>
      </c>
    </row>
    <row r="195" spans="1:16" ht="15.6" x14ac:dyDescent="0.25">
      <c r="A195" s="18" t="s">
        <v>53</v>
      </c>
      <c r="B195" s="12" t="s">
        <v>108</v>
      </c>
      <c r="C195" s="12" t="s">
        <v>12</v>
      </c>
      <c r="D195" s="12" t="s">
        <v>110</v>
      </c>
      <c r="E195" s="12" t="s">
        <v>31</v>
      </c>
      <c r="F195" s="12" t="s">
        <v>54</v>
      </c>
      <c r="G195" s="12" t="s">
        <v>0</v>
      </c>
      <c r="H195" s="12" t="s">
        <v>0</v>
      </c>
      <c r="I195" s="12" t="s">
        <v>0</v>
      </c>
      <c r="J195" s="12" t="s">
        <v>0</v>
      </c>
      <c r="K195" s="7" t="s">
        <v>0</v>
      </c>
      <c r="L195" s="12" t="s">
        <v>0</v>
      </c>
      <c r="M195" s="9">
        <f>M196</f>
        <v>395646800.88999999</v>
      </c>
      <c r="N195" s="9">
        <f t="shared" si="72"/>
        <v>29626653.300000001</v>
      </c>
      <c r="O195" s="9">
        <f t="shared" si="72"/>
        <v>30139164.66</v>
      </c>
      <c r="P195" s="10">
        <f t="shared" si="67"/>
        <v>7.6176945174844135E-2</v>
      </c>
    </row>
    <row r="196" spans="1:16" ht="15.6" x14ac:dyDescent="0.25">
      <c r="A196" s="18" t="s">
        <v>111</v>
      </c>
      <c r="B196" s="12" t="s">
        <v>108</v>
      </c>
      <c r="C196" s="12" t="s">
        <v>12</v>
      </c>
      <c r="D196" s="12" t="s">
        <v>110</v>
      </c>
      <c r="E196" s="12" t="s">
        <v>31</v>
      </c>
      <c r="F196" s="12" t="s">
        <v>54</v>
      </c>
      <c r="G196" s="12" t="s">
        <v>62</v>
      </c>
      <c r="H196" s="12" t="s">
        <v>0</v>
      </c>
      <c r="I196" s="12" t="s">
        <v>0</v>
      </c>
      <c r="J196" s="12" t="s">
        <v>0</v>
      </c>
      <c r="K196" s="7" t="s">
        <v>0</v>
      </c>
      <c r="L196" s="12" t="s">
        <v>0</v>
      </c>
      <c r="M196" s="9">
        <f>M197+M201</f>
        <v>395646800.88999999</v>
      </c>
      <c r="N196" s="9">
        <f>N197+N201</f>
        <v>29626653.300000001</v>
      </c>
      <c r="O196" s="9">
        <f>O197+O201</f>
        <v>30139164.66</v>
      </c>
      <c r="P196" s="10">
        <f t="shared" si="67"/>
        <v>7.6176945174844135E-2</v>
      </c>
    </row>
    <row r="197" spans="1:16" ht="46.8" x14ac:dyDescent="0.25">
      <c r="A197" s="11" t="s">
        <v>272</v>
      </c>
      <c r="B197" s="12" t="s">
        <v>108</v>
      </c>
      <c r="C197" s="12" t="s">
        <v>12</v>
      </c>
      <c r="D197" s="12" t="s">
        <v>110</v>
      </c>
      <c r="E197" s="12" t="s">
        <v>31</v>
      </c>
      <c r="F197" s="12" t="s">
        <v>54</v>
      </c>
      <c r="G197" s="12" t="s">
        <v>62</v>
      </c>
      <c r="H197" s="12" t="s">
        <v>273</v>
      </c>
      <c r="I197" s="15" t="s">
        <v>0</v>
      </c>
      <c r="J197" s="15" t="s">
        <v>0</v>
      </c>
      <c r="K197" s="8" t="s">
        <v>0</v>
      </c>
      <c r="L197" s="15" t="s">
        <v>0</v>
      </c>
      <c r="M197" s="9">
        <f>M198</f>
        <v>183398672.81999999</v>
      </c>
      <c r="N197" s="9">
        <f t="shared" ref="N197:O197" si="73">N198</f>
        <v>29626653.300000001</v>
      </c>
      <c r="O197" s="9">
        <f t="shared" si="73"/>
        <v>30139164.66</v>
      </c>
      <c r="P197" s="10">
        <f t="shared" si="67"/>
        <v>0.16433687439810776</v>
      </c>
    </row>
    <row r="198" spans="1:16" ht="62.4" x14ac:dyDescent="0.25">
      <c r="A198" s="11" t="s">
        <v>183</v>
      </c>
      <c r="B198" s="12" t="s">
        <v>108</v>
      </c>
      <c r="C198" s="12" t="s">
        <v>12</v>
      </c>
      <c r="D198" s="12" t="s">
        <v>110</v>
      </c>
      <c r="E198" s="12" t="s">
        <v>31</v>
      </c>
      <c r="F198" s="12" t="s">
        <v>54</v>
      </c>
      <c r="G198" s="12" t="s">
        <v>62</v>
      </c>
      <c r="H198" s="12" t="s">
        <v>273</v>
      </c>
      <c r="I198" s="12" t="s">
        <v>184</v>
      </c>
      <c r="J198" s="12" t="s">
        <v>0</v>
      </c>
      <c r="K198" s="7" t="s">
        <v>0</v>
      </c>
      <c r="L198" s="12" t="s">
        <v>0</v>
      </c>
      <c r="M198" s="9">
        <f>M199</f>
        <v>183398672.81999999</v>
      </c>
      <c r="N198" s="9">
        <f>N199</f>
        <v>29626653.300000001</v>
      </c>
      <c r="O198" s="9">
        <f>O199</f>
        <v>30139164.66</v>
      </c>
      <c r="P198" s="10">
        <f t="shared" si="67"/>
        <v>0.16433687439810776</v>
      </c>
    </row>
    <row r="199" spans="1:16" ht="15.6" x14ac:dyDescent="0.25">
      <c r="A199" s="11" t="s">
        <v>202</v>
      </c>
      <c r="B199" s="41" t="s">
        <v>0</v>
      </c>
      <c r="C199" s="41" t="s">
        <v>0</v>
      </c>
      <c r="D199" s="41" t="s">
        <v>0</v>
      </c>
      <c r="E199" s="41" t="s">
        <v>0</v>
      </c>
      <c r="F199" s="41" t="s">
        <v>0</v>
      </c>
      <c r="G199" s="41" t="s">
        <v>0</v>
      </c>
      <c r="H199" s="41" t="s">
        <v>0</v>
      </c>
      <c r="I199" s="41" t="s">
        <v>0</v>
      </c>
      <c r="J199" s="41" t="s">
        <v>0</v>
      </c>
      <c r="K199" s="42" t="s">
        <v>0</v>
      </c>
      <c r="L199" s="41" t="s">
        <v>0</v>
      </c>
      <c r="M199" s="9">
        <f>M200</f>
        <v>183398672.81999999</v>
      </c>
      <c r="N199" s="9">
        <f>N200</f>
        <v>29626653.300000001</v>
      </c>
      <c r="O199" s="9">
        <f>O200</f>
        <v>30139164.66</v>
      </c>
      <c r="P199" s="10">
        <f t="shared" si="67"/>
        <v>0.16433687439810776</v>
      </c>
    </row>
    <row r="200" spans="1:16" ht="46.8" x14ac:dyDescent="0.25">
      <c r="A200" s="43" t="s">
        <v>274</v>
      </c>
      <c r="B200" s="39" t="s">
        <v>108</v>
      </c>
      <c r="C200" s="39" t="s">
        <v>12</v>
      </c>
      <c r="D200" s="39" t="s">
        <v>110</v>
      </c>
      <c r="E200" s="39" t="s">
        <v>31</v>
      </c>
      <c r="F200" s="39" t="s">
        <v>54</v>
      </c>
      <c r="G200" s="39" t="s">
        <v>62</v>
      </c>
      <c r="H200" s="39" t="s">
        <v>273</v>
      </c>
      <c r="I200" s="39" t="s">
        <v>184</v>
      </c>
      <c r="J200" s="44" t="s">
        <v>114</v>
      </c>
      <c r="K200" s="45">
        <v>0.97</v>
      </c>
      <c r="L200" s="44" t="s">
        <v>42</v>
      </c>
      <c r="M200" s="46">
        <v>183398672.81999999</v>
      </c>
      <c r="N200" s="46">
        <v>29626653.300000001</v>
      </c>
      <c r="O200" s="46">
        <v>30139164.66</v>
      </c>
      <c r="P200" s="10">
        <f t="shared" si="67"/>
        <v>0.16433687439810776</v>
      </c>
    </row>
    <row r="201" spans="1:16" ht="46.8" x14ac:dyDescent="0.25">
      <c r="A201" s="11" t="s">
        <v>115</v>
      </c>
      <c r="B201" s="12" t="s">
        <v>108</v>
      </c>
      <c r="C201" s="12" t="s">
        <v>12</v>
      </c>
      <c r="D201" s="12" t="s">
        <v>110</v>
      </c>
      <c r="E201" s="12" t="s">
        <v>31</v>
      </c>
      <c r="F201" s="12" t="s">
        <v>54</v>
      </c>
      <c r="G201" s="12" t="s">
        <v>62</v>
      </c>
      <c r="H201" s="12" t="s">
        <v>314</v>
      </c>
      <c r="I201" s="15" t="s">
        <v>0</v>
      </c>
      <c r="J201" s="15" t="s">
        <v>0</v>
      </c>
      <c r="K201" s="8" t="s">
        <v>0</v>
      </c>
      <c r="L201" s="15" t="s">
        <v>0</v>
      </c>
      <c r="M201" s="9">
        <f>M202</f>
        <v>212248128.06999999</v>
      </c>
      <c r="N201" s="9">
        <f t="shared" ref="N201:O203" si="74">N202</f>
        <v>0</v>
      </c>
      <c r="O201" s="9">
        <f t="shared" si="74"/>
        <v>0</v>
      </c>
      <c r="P201" s="10">
        <f t="shared" si="67"/>
        <v>0</v>
      </c>
    </row>
    <row r="202" spans="1:16" ht="62.4" x14ac:dyDescent="0.25">
      <c r="A202" s="11" t="s">
        <v>183</v>
      </c>
      <c r="B202" s="12" t="s">
        <v>108</v>
      </c>
      <c r="C202" s="12" t="s">
        <v>12</v>
      </c>
      <c r="D202" s="12" t="s">
        <v>110</v>
      </c>
      <c r="E202" s="12" t="s">
        <v>31</v>
      </c>
      <c r="F202" s="12" t="s">
        <v>54</v>
      </c>
      <c r="G202" s="12" t="s">
        <v>62</v>
      </c>
      <c r="H202" s="12" t="s">
        <v>314</v>
      </c>
      <c r="I202" s="12" t="s">
        <v>184</v>
      </c>
      <c r="J202" s="12" t="s">
        <v>0</v>
      </c>
      <c r="K202" s="7" t="s">
        <v>0</v>
      </c>
      <c r="L202" s="12" t="s">
        <v>0</v>
      </c>
      <c r="M202" s="9">
        <f>M203</f>
        <v>212248128.06999999</v>
      </c>
      <c r="N202" s="9">
        <f t="shared" si="74"/>
        <v>0</v>
      </c>
      <c r="O202" s="9">
        <f t="shared" si="74"/>
        <v>0</v>
      </c>
      <c r="P202" s="10">
        <f t="shared" si="67"/>
        <v>0</v>
      </c>
    </row>
    <row r="203" spans="1:16" ht="15.6" x14ac:dyDescent="0.25">
      <c r="A203" s="11" t="s">
        <v>275</v>
      </c>
      <c r="B203" s="41" t="s">
        <v>0</v>
      </c>
      <c r="C203" s="41" t="s">
        <v>0</v>
      </c>
      <c r="D203" s="41" t="s">
        <v>0</v>
      </c>
      <c r="E203" s="41" t="s">
        <v>0</v>
      </c>
      <c r="F203" s="41" t="s">
        <v>0</v>
      </c>
      <c r="G203" s="41" t="s">
        <v>0</v>
      </c>
      <c r="H203" s="41" t="s">
        <v>0</v>
      </c>
      <c r="I203" s="41" t="s">
        <v>0</v>
      </c>
      <c r="J203" s="41" t="s">
        <v>0</v>
      </c>
      <c r="K203" s="42" t="s">
        <v>0</v>
      </c>
      <c r="L203" s="41" t="s">
        <v>0</v>
      </c>
      <c r="M203" s="9">
        <f>M204</f>
        <v>212248128.06999999</v>
      </c>
      <c r="N203" s="9">
        <f t="shared" si="74"/>
        <v>0</v>
      </c>
      <c r="O203" s="9">
        <f t="shared" si="74"/>
        <v>0</v>
      </c>
      <c r="P203" s="10">
        <f t="shared" si="67"/>
        <v>0</v>
      </c>
    </row>
    <row r="204" spans="1:16" ht="46.8" x14ac:dyDescent="0.25">
      <c r="A204" s="43" t="s">
        <v>276</v>
      </c>
      <c r="B204" s="39" t="s">
        <v>108</v>
      </c>
      <c r="C204" s="39" t="s">
        <v>12</v>
      </c>
      <c r="D204" s="39" t="s">
        <v>110</v>
      </c>
      <c r="E204" s="39" t="s">
        <v>31</v>
      </c>
      <c r="F204" s="39" t="s">
        <v>54</v>
      </c>
      <c r="G204" s="39" t="s">
        <v>62</v>
      </c>
      <c r="H204" s="39" t="s">
        <v>314</v>
      </c>
      <c r="I204" s="39" t="s">
        <v>184</v>
      </c>
      <c r="J204" s="44" t="s">
        <v>114</v>
      </c>
      <c r="K204" s="45">
        <v>0.81940000000000002</v>
      </c>
      <c r="L204" s="44" t="s">
        <v>44</v>
      </c>
      <c r="M204" s="46">
        <v>212248128.06999999</v>
      </c>
      <c r="N204" s="46">
        <v>0</v>
      </c>
      <c r="O204" s="46">
        <v>0</v>
      </c>
      <c r="P204" s="10">
        <f t="shared" si="67"/>
        <v>0</v>
      </c>
    </row>
    <row r="205" spans="1:16" ht="62.4" x14ac:dyDescent="0.25">
      <c r="A205" s="11" t="s">
        <v>277</v>
      </c>
      <c r="B205" s="12" t="s">
        <v>108</v>
      </c>
      <c r="C205" s="12" t="s">
        <v>13</v>
      </c>
      <c r="D205" s="12" t="s">
        <v>28</v>
      </c>
      <c r="E205" s="12" t="s">
        <v>0</v>
      </c>
      <c r="F205" s="12" t="s">
        <v>0</v>
      </c>
      <c r="G205" s="12" t="s">
        <v>0</v>
      </c>
      <c r="H205" s="15" t="s">
        <v>0</v>
      </c>
      <c r="I205" s="15" t="s">
        <v>0</v>
      </c>
      <c r="J205" s="15" t="s">
        <v>0</v>
      </c>
      <c r="K205" s="8" t="s">
        <v>0</v>
      </c>
      <c r="L205" s="15" t="s">
        <v>0</v>
      </c>
      <c r="M205" s="9">
        <f>M206</f>
        <v>43635870.690000005</v>
      </c>
      <c r="N205" s="9">
        <f t="shared" ref="N205:O209" si="75">N206</f>
        <v>25416466.02</v>
      </c>
      <c r="O205" s="9">
        <f t="shared" si="75"/>
        <v>25416466.02</v>
      </c>
      <c r="P205" s="10">
        <f t="shared" si="67"/>
        <v>0.5824672595756103</v>
      </c>
    </row>
    <row r="206" spans="1:16" ht="31.2" x14ac:dyDescent="0.25">
      <c r="A206" s="11" t="s">
        <v>30</v>
      </c>
      <c r="B206" s="12" t="s">
        <v>108</v>
      </c>
      <c r="C206" s="12" t="s">
        <v>13</v>
      </c>
      <c r="D206" s="12" t="s">
        <v>28</v>
      </c>
      <c r="E206" s="12" t="s">
        <v>31</v>
      </c>
      <c r="F206" s="12" t="s">
        <v>0</v>
      </c>
      <c r="G206" s="12" t="s">
        <v>0</v>
      </c>
      <c r="H206" s="15" t="s">
        <v>0</v>
      </c>
      <c r="I206" s="15" t="s">
        <v>0</v>
      </c>
      <c r="J206" s="15" t="s">
        <v>0</v>
      </c>
      <c r="K206" s="8" t="s">
        <v>0</v>
      </c>
      <c r="L206" s="15" t="s">
        <v>0</v>
      </c>
      <c r="M206" s="9">
        <f>M207</f>
        <v>43635870.690000005</v>
      </c>
      <c r="N206" s="9">
        <f t="shared" si="75"/>
        <v>25416466.02</v>
      </c>
      <c r="O206" s="9">
        <f t="shared" si="75"/>
        <v>25416466.02</v>
      </c>
      <c r="P206" s="10">
        <f t="shared" si="67"/>
        <v>0.5824672595756103</v>
      </c>
    </row>
    <row r="207" spans="1:16" ht="15.6" x14ac:dyDescent="0.25">
      <c r="A207" s="18" t="s">
        <v>119</v>
      </c>
      <c r="B207" s="12" t="s">
        <v>108</v>
      </c>
      <c r="C207" s="12" t="s">
        <v>13</v>
      </c>
      <c r="D207" s="12" t="s">
        <v>28</v>
      </c>
      <c r="E207" s="12" t="s">
        <v>31</v>
      </c>
      <c r="F207" s="12" t="s">
        <v>35</v>
      </c>
      <c r="G207" s="12" t="s">
        <v>0</v>
      </c>
      <c r="H207" s="12" t="s">
        <v>0</v>
      </c>
      <c r="I207" s="12" t="s">
        <v>0</v>
      </c>
      <c r="J207" s="12" t="s">
        <v>0</v>
      </c>
      <c r="K207" s="7" t="s">
        <v>0</v>
      </c>
      <c r="L207" s="12" t="s">
        <v>0</v>
      </c>
      <c r="M207" s="9">
        <f>M208</f>
        <v>43635870.690000005</v>
      </c>
      <c r="N207" s="9">
        <f t="shared" si="75"/>
        <v>25416466.02</v>
      </c>
      <c r="O207" s="9">
        <f t="shared" si="75"/>
        <v>25416466.02</v>
      </c>
      <c r="P207" s="10">
        <f t="shared" si="67"/>
        <v>0.5824672595756103</v>
      </c>
    </row>
    <row r="208" spans="1:16" ht="15.6" x14ac:dyDescent="0.25">
      <c r="A208" s="18" t="s">
        <v>120</v>
      </c>
      <c r="B208" s="12" t="s">
        <v>108</v>
      </c>
      <c r="C208" s="12" t="s">
        <v>13</v>
      </c>
      <c r="D208" s="12" t="s">
        <v>28</v>
      </c>
      <c r="E208" s="12" t="s">
        <v>31</v>
      </c>
      <c r="F208" s="12" t="s">
        <v>35</v>
      </c>
      <c r="G208" s="12" t="s">
        <v>28</v>
      </c>
      <c r="H208" s="12" t="s">
        <v>0</v>
      </c>
      <c r="I208" s="12" t="s">
        <v>0</v>
      </c>
      <c r="J208" s="12" t="s">
        <v>0</v>
      </c>
      <c r="K208" s="7" t="s">
        <v>0</v>
      </c>
      <c r="L208" s="12" t="s">
        <v>0</v>
      </c>
      <c r="M208" s="9">
        <f>M209</f>
        <v>43635870.690000005</v>
      </c>
      <c r="N208" s="9">
        <f t="shared" si="75"/>
        <v>25416466.02</v>
      </c>
      <c r="O208" s="9">
        <f t="shared" si="75"/>
        <v>25416466.02</v>
      </c>
      <c r="P208" s="10">
        <f t="shared" si="67"/>
        <v>0.5824672595756103</v>
      </c>
    </row>
    <row r="209" spans="1:16" ht="62.4" x14ac:dyDescent="0.25">
      <c r="A209" s="11" t="s">
        <v>278</v>
      </c>
      <c r="B209" s="12" t="s">
        <v>108</v>
      </c>
      <c r="C209" s="12" t="s">
        <v>13</v>
      </c>
      <c r="D209" s="12" t="s">
        <v>28</v>
      </c>
      <c r="E209" s="12" t="s">
        <v>31</v>
      </c>
      <c r="F209" s="12" t="s">
        <v>35</v>
      </c>
      <c r="G209" s="12" t="s">
        <v>28</v>
      </c>
      <c r="H209" s="12" t="s">
        <v>279</v>
      </c>
      <c r="I209" s="15" t="s">
        <v>0</v>
      </c>
      <c r="J209" s="15" t="s">
        <v>0</v>
      </c>
      <c r="K209" s="8" t="s">
        <v>0</v>
      </c>
      <c r="L209" s="15" t="s">
        <v>0</v>
      </c>
      <c r="M209" s="9">
        <f>M210</f>
        <v>43635870.690000005</v>
      </c>
      <c r="N209" s="9">
        <f t="shared" si="75"/>
        <v>25416466.02</v>
      </c>
      <c r="O209" s="9">
        <f t="shared" si="75"/>
        <v>25416466.02</v>
      </c>
      <c r="P209" s="10">
        <f t="shared" si="67"/>
        <v>0.5824672595756103</v>
      </c>
    </row>
    <row r="210" spans="1:16" ht="62.4" x14ac:dyDescent="0.25">
      <c r="A210" s="11" t="s">
        <v>183</v>
      </c>
      <c r="B210" s="12" t="s">
        <v>108</v>
      </c>
      <c r="C210" s="12" t="s">
        <v>13</v>
      </c>
      <c r="D210" s="12" t="s">
        <v>28</v>
      </c>
      <c r="E210" s="12" t="s">
        <v>31</v>
      </c>
      <c r="F210" s="12" t="s">
        <v>35</v>
      </c>
      <c r="G210" s="12" t="s">
        <v>28</v>
      </c>
      <c r="H210" s="12" t="s">
        <v>279</v>
      </c>
      <c r="I210" s="12" t="s">
        <v>184</v>
      </c>
      <c r="J210" s="12" t="s">
        <v>0</v>
      </c>
      <c r="K210" s="7" t="s">
        <v>0</v>
      </c>
      <c r="L210" s="12" t="s">
        <v>0</v>
      </c>
      <c r="M210" s="9">
        <f>M211+M214</f>
        <v>43635870.690000005</v>
      </c>
      <c r="N210" s="9">
        <f>N211+N214</f>
        <v>25416466.02</v>
      </c>
      <c r="O210" s="9">
        <f>O211+O214</f>
        <v>25416466.02</v>
      </c>
      <c r="P210" s="10">
        <f t="shared" si="67"/>
        <v>0.5824672595756103</v>
      </c>
    </row>
    <row r="211" spans="1:16" ht="15.6" x14ac:dyDescent="0.25">
      <c r="A211" s="11" t="s">
        <v>202</v>
      </c>
      <c r="B211" s="41" t="s">
        <v>0</v>
      </c>
      <c r="C211" s="41" t="s">
        <v>0</v>
      </c>
      <c r="D211" s="41" t="s">
        <v>0</v>
      </c>
      <c r="E211" s="41" t="s">
        <v>0</v>
      </c>
      <c r="F211" s="41" t="s">
        <v>0</v>
      </c>
      <c r="G211" s="41" t="s">
        <v>0</v>
      </c>
      <c r="H211" s="41" t="s">
        <v>0</v>
      </c>
      <c r="I211" s="41" t="s">
        <v>0</v>
      </c>
      <c r="J211" s="41" t="s">
        <v>0</v>
      </c>
      <c r="K211" s="42" t="s">
        <v>0</v>
      </c>
      <c r="L211" s="41" t="s">
        <v>0</v>
      </c>
      <c r="M211" s="9">
        <f>M212+M213</f>
        <v>39778159.490000002</v>
      </c>
      <c r="N211" s="9">
        <f t="shared" ref="N211:O211" si="76">N212+N213</f>
        <v>25416466.02</v>
      </c>
      <c r="O211" s="9">
        <f t="shared" si="76"/>
        <v>25416466.02</v>
      </c>
      <c r="P211" s="10">
        <f t="shared" si="67"/>
        <v>0.63895530476691742</v>
      </c>
    </row>
    <row r="212" spans="1:16" ht="31.2" x14ac:dyDescent="0.25">
      <c r="A212" s="43" t="s">
        <v>365</v>
      </c>
      <c r="B212" s="39" t="s">
        <v>108</v>
      </c>
      <c r="C212" s="39" t="s">
        <v>13</v>
      </c>
      <c r="D212" s="39" t="s">
        <v>28</v>
      </c>
      <c r="E212" s="39" t="s">
        <v>31</v>
      </c>
      <c r="F212" s="39" t="s">
        <v>35</v>
      </c>
      <c r="G212" s="39" t="s">
        <v>28</v>
      </c>
      <c r="H212" s="39" t="s">
        <v>279</v>
      </c>
      <c r="I212" s="39" t="s">
        <v>184</v>
      </c>
      <c r="J212" s="44" t="s">
        <v>204</v>
      </c>
      <c r="K212" s="45">
        <v>819</v>
      </c>
      <c r="L212" s="44">
        <v>2024</v>
      </c>
      <c r="M212" s="46">
        <v>1510390.61</v>
      </c>
      <c r="N212" s="46">
        <v>0</v>
      </c>
      <c r="O212" s="46">
        <v>0</v>
      </c>
      <c r="P212" s="10">
        <f t="shared" si="67"/>
        <v>0</v>
      </c>
    </row>
    <row r="213" spans="1:16" ht="46.8" x14ac:dyDescent="0.25">
      <c r="A213" s="43" t="s">
        <v>345</v>
      </c>
      <c r="B213" s="39" t="s">
        <v>108</v>
      </c>
      <c r="C213" s="39" t="s">
        <v>13</v>
      </c>
      <c r="D213" s="39" t="s">
        <v>28</v>
      </c>
      <c r="E213" s="39" t="s">
        <v>31</v>
      </c>
      <c r="F213" s="39" t="s">
        <v>35</v>
      </c>
      <c r="G213" s="39" t="s">
        <v>28</v>
      </c>
      <c r="H213" s="39" t="s">
        <v>279</v>
      </c>
      <c r="I213" s="39" t="s">
        <v>184</v>
      </c>
      <c r="J213" s="44" t="s">
        <v>346</v>
      </c>
      <c r="K213" s="45">
        <v>228</v>
      </c>
      <c r="L213" s="44">
        <v>2024</v>
      </c>
      <c r="M213" s="46">
        <v>38267768.880000003</v>
      </c>
      <c r="N213" s="46">
        <v>25416466.02</v>
      </c>
      <c r="O213" s="46">
        <v>25416466.02</v>
      </c>
      <c r="P213" s="10">
        <f t="shared" si="67"/>
        <v>0.66417423235989814</v>
      </c>
    </row>
    <row r="214" spans="1:16" ht="31.2" x14ac:dyDescent="0.25">
      <c r="A214" s="11" t="s">
        <v>285</v>
      </c>
      <c r="B214" s="41" t="s">
        <v>0</v>
      </c>
      <c r="C214" s="41" t="s">
        <v>0</v>
      </c>
      <c r="D214" s="41" t="s">
        <v>0</v>
      </c>
      <c r="E214" s="41" t="s">
        <v>0</v>
      </c>
      <c r="F214" s="41" t="s">
        <v>0</v>
      </c>
      <c r="G214" s="41" t="s">
        <v>0</v>
      </c>
      <c r="H214" s="41" t="s">
        <v>0</v>
      </c>
      <c r="I214" s="41" t="s">
        <v>0</v>
      </c>
      <c r="J214" s="41" t="s">
        <v>0</v>
      </c>
      <c r="K214" s="42" t="s">
        <v>0</v>
      </c>
      <c r="L214" s="41" t="s">
        <v>0</v>
      </c>
      <c r="M214" s="9">
        <f>M215</f>
        <v>3857711.2</v>
      </c>
      <c r="N214" s="9">
        <f t="shared" ref="N214:O214" si="77">N215</f>
        <v>0</v>
      </c>
      <c r="O214" s="9">
        <f t="shared" si="77"/>
        <v>0</v>
      </c>
      <c r="P214" s="10">
        <f t="shared" si="67"/>
        <v>0</v>
      </c>
    </row>
    <row r="215" spans="1:16" ht="31.2" x14ac:dyDescent="0.25">
      <c r="A215" s="43" t="s">
        <v>280</v>
      </c>
      <c r="B215" s="39" t="s">
        <v>108</v>
      </c>
      <c r="C215" s="39" t="s">
        <v>13</v>
      </c>
      <c r="D215" s="39" t="s">
        <v>28</v>
      </c>
      <c r="E215" s="39" t="s">
        <v>31</v>
      </c>
      <c r="F215" s="39" t="s">
        <v>35</v>
      </c>
      <c r="G215" s="39" t="s">
        <v>28</v>
      </c>
      <c r="H215" s="39" t="s">
        <v>279</v>
      </c>
      <c r="I215" s="39" t="s">
        <v>184</v>
      </c>
      <c r="J215" s="44" t="s">
        <v>204</v>
      </c>
      <c r="K215" s="45" t="s">
        <v>325</v>
      </c>
      <c r="L215" s="44" t="s">
        <v>44</v>
      </c>
      <c r="M215" s="46">
        <v>3857711.2</v>
      </c>
      <c r="N215" s="46">
        <v>0</v>
      </c>
      <c r="O215" s="46">
        <v>0</v>
      </c>
      <c r="P215" s="10">
        <f t="shared" si="67"/>
        <v>0</v>
      </c>
    </row>
    <row r="216" spans="1:16" ht="31.2" x14ac:dyDescent="0.25">
      <c r="A216" s="11" t="s">
        <v>130</v>
      </c>
      <c r="B216" s="12" t="s">
        <v>131</v>
      </c>
      <c r="C216" s="12" t="s">
        <v>0</v>
      </c>
      <c r="D216" s="12" t="s">
        <v>0</v>
      </c>
      <c r="E216" s="12" t="s">
        <v>0</v>
      </c>
      <c r="F216" s="12" t="s">
        <v>0</v>
      </c>
      <c r="G216" s="12" t="s">
        <v>0</v>
      </c>
      <c r="H216" s="15" t="s">
        <v>0</v>
      </c>
      <c r="I216" s="15" t="s">
        <v>0</v>
      </c>
      <c r="J216" s="15" t="s">
        <v>0</v>
      </c>
      <c r="K216" s="8" t="s">
        <v>0</v>
      </c>
      <c r="L216" s="15" t="s">
        <v>0</v>
      </c>
      <c r="M216" s="9">
        <f>M217+M243</f>
        <v>1687411933.28</v>
      </c>
      <c r="N216" s="9">
        <f t="shared" ref="N216:O216" si="78">N217+N243</f>
        <v>15059210.720000001</v>
      </c>
      <c r="O216" s="9">
        <f t="shared" si="78"/>
        <v>75621393.710000008</v>
      </c>
      <c r="P216" s="10">
        <f t="shared" si="67"/>
        <v>4.4815016546082352E-2</v>
      </c>
    </row>
    <row r="217" spans="1:16" ht="31.2" x14ac:dyDescent="0.25">
      <c r="A217" s="11" t="s">
        <v>132</v>
      </c>
      <c r="B217" s="12" t="s">
        <v>131</v>
      </c>
      <c r="C217" s="12" t="s">
        <v>12</v>
      </c>
      <c r="D217" s="12" t="s">
        <v>133</v>
      </c>
      <c r="E217" s="12" t="s">
        <v>0</v>
      </c>
      <c r="F217" s="12" t="s">
        <v>0</v>
      </c>
      <c r="G217" s="12" t="s">
        <v>0</v>
      </c>
      <c r="H217" s="15" t="s">
        <v>0</v>
      </c>
      <c r="I217" s="15" t="s">
        <v>0</v>
      </c>
      <c r="J217" s="15" t="s">
        <v>0</v>
      </c>
      <c r="K217" s="8" t="s">
        <v>0</v>
      </c>
      <c r="L217" s="15" t="s">
        <v>0</v>
      </c>
      <c r="M217" s="9">
        <f t="shared" ref="M217:M221" si="79">M218</f>
        <v>1580543250.1800001</v>
      </c>
      <c r="N217" s="9">
        <f t="shared" ref="N217:O221" si="80">N218</f>
        <v>15059210.720000001</v>
      </c>
      <c r="O217" s="9">
        <f t="shared" si="80"/>
        <v>75621393.710000008</v>
      </c>
      <c r="P217" s="10">
        <f t="shared" si="67"/>
        <v>4.7845191013525176E-2</v>
      </c>
    </row>
    <row r="218" spans="1:16" ht="31.2" x14ac:dyDescent="0.25">
      <c r="A218" s="11" t="s">
        <v>30</v>
      </c>
      <c r="B218" s="12" t="s">
        <v>131</v>
      </c>
      <c r="C218" s="12" t="s">
        <v>12</v>
      </c>
      <c r="D218" s="12" t="s">
        <v>133</v>
      </c>
      <c r="E218" s="12" t="s">
        <v>31</v>
      </c>
      <c r="F218" s="12" t="s">
        <v>0</v>
      </c>
      <c r="G218" s="12" t="s">
        <v>0</v>
      </c>
      <c r="H218" s="15" t="s">
        <v>0</v>
      </c>
      <c r="I218" s="15" t="s">
        <v>0</v>
      </c>
      <c r="J218" s="15" t="s">
        <v>0</v>
      </c>
      <c r="K218" s="8" t="s">
        <v>0</v>
      </c>
      <c r="L218" s="15" t="s">
        <v>0</v>
      </c>
      <c r="M218" s="9">
        <f t="shared" si="79"/>
        <v>1580543250.1800001</v>
      </c>
      <c r="N218" s="9">
        <f t="shared" si="80"/>
        <v>15059210.720000001</v>
      </c>
      <c r="O218" s="9">
        <f t="shared" si="80"/>
        <v>75621393.710000008</v>
      </c>
      <c r="P218" s="10">
        <f t="shared" si="67"/>
        <v>4.7845191013525176E-2</v>
      </c>
    </row>
    <row r="219" spans="1:16" ht="15.6" x14ac:dyDescent="0.25">
      <c r="A219" s="18" t="s">
        <v>134</v>
      </c>
      <c r="B219" s="12" t="s">
        <v>131</v>
      </c>
      <c r="C219" s="12" t="s">
        <v>12</v>
      </c>
      <c r="D219" s="12" t="s">
        <v>133</v>
      </c>
      <c r="E219" s="12" t="s">
        <v>31</v>
      </c>
      <c r="F219" s="12" t="s">
        <v>21</v>
      </c>
      <c r="G219" s="12" t="s">
        <v>0</v>
      </c>
      <c r="H219" s="12" t="s">
        <v>0</v>
      </c>
      <c r="I219" s="12" t="s">
        <v>0</v>
      </c>
      <c r="J219" s="12" t="s">
        <v>0</v>
      </c>
      <c r="K219" s="7" t="s">
        <v>0</v>
      </c>
      <c r="L219" s="12" t="s">
        <v>0</v>
      </c>
      <c r="M219" s="9">
        <f t="shared" si="79"/>
        <v>1580543250.1800001</v>
      </c>
      <c r="N219" s="9">
        <f t="shared" si="80"/>
        <v>15059210.720000001</v>
      </c>
      <c r="O219" s="9">
        <f t="shared" si="80"/>
        <v>75621393.710000008</v>
      </c>
      <c r="P219" s="10">
        <f t="shared" si="67"/>
        <v>4.7845191013525176E-2</v>
      </c>
    </row>
    <row r="220" spans="1:16" ht="15.6" x14ac:dyDescent="0.25">
      <c r="A220" s="18" t="s">
        <v>135</v>
      </c>
      <c r="B220" s="12" t="s">
        <v>131</v>
      </c>
      <c r="C220" s="12" t="s">
        <v>12</v>
      </c>
      <c r="D220" s="12" t="s">
        <v>133</v>
      </c>
      <c r="E220" s="12" t="s">
        <v>31</v>
      </c>
      <c r="F220" s="12" t="s">
        <v>21</v>
      </c>
      <c r="G220" s="12" t="s">
        <v>28</v>
      </c>
      <c r="H220" s="12" t="s">
        <v>0</v>
      </c>
      <c r="I220" s="12" t="s">
        <v>0</v>
      </c>
      <c r="J220" s="12" t="s">
        <v>0</v>
      </c>
      <c r="K220" s="7" t="s">
        <v>0</v>
      </c>
      <c r="L220" s="12" t="s">
        <v>0</v>
      </c>
      <c r="M220" s="9">
        <f t="shared" si="79"/>
        <v>1580543250.1800001</v>
      </c>
      <c r="N220" s="9">
        <f t="shared" si="80"/>
        <v>15059210.720000001</v>
      </c>
      <c r="O220" s="9">
        <f t="shared" si="80"/>
        <v>75621393.710000008</v>
      </c>
      <c r="P220" s="10">
        <f t="shared" si="67"/>
        <v>4.7845191013525176E-2</v>
      </c>
    </row>
    <row r="221" spans="1:16" ht="78" x14ac:dyDescent="0.25">
      <c r="A221" s="11" t="s">
        <v>136</v>
      </c>
      <c r="B221" s="12" t="s">
        <v>131</v>
      </c>
      <c r="C221" s="12" t="s">
        <v>12</v>
      </c>
      <c r="D221" s="12" t="s">
        <v>133</v>
      </c>
      <c r="E221" s="12" t="s">
        <v>31</v>
      </c>
      <c r="F221" s="12" t="s">
        <v>21</v>
      </c>
      <c r="G221" s="12" t="s">
        <v>28</v>
      </c>
      <c r="H221" s="12" t="s">
        <v>139</v>
      </c>
      <c r="I221" s="15" t="s">
        <v>0</v>
      </c>
      <c r="J221" s="15" t="s">
        <v>0</v>
      </c>
      <c r="K221" s="8" t="s">
        <v>0</v>
      </c>
      <c r="L221" s="15" t="s">
        <v>0</v>
      </c>
      <c r="M221" s="9">
        <f t="shared" si="79"/>
        <v>1580543250.1800001</v>
      </c>
      <c r="N221" s="9">
        <f t="shared" si="80"/>
        <v>15059210.720000001</v>
      </c>
      <c r="O221" s="9">
        <f t="shared" si="80"/>
        <v>75621393.710000008</v>
      </c>
      <c r="P221" s="10">
        <f t="shared" si="67"/>
        <v>4.7845191013525176E-2</v>
      </c>
    </row>
    <row r="222" spans="1:16" ht="62.4" x14ac:dyDescent="0.25">
      <c r="A222" s="11" t="s">
        <v>183</v>
      </c>
      <c r="B222" s="12" t="s">
        <v>131</v>
      </c>
      <c r="C222" s="12" t="s">
        <v>12</v>
      </c>
      <c r="D222" s="12" t="s">
        <v>133</v>
      </c>
      <c r="E222" s="12" t="s">
        <v>31</v>
      </c>
      <c r="F222" s="12" t="s">
        <v>21</v>
      </c>
      <c r="G222" s="12" t="s">
        <v>28</v>
      </c>
      <c r="H222" s="12" t="s">
        <v>139</v>
      </c>
      <c r="I222" s="12" t="s">
        <v>184</v>
      </c>
      <c r="J222" s="12" t="s">
        <v>0</v>
      </c>
      <c r="K222" s="7" t="s">
        <v>0</v>
      </c>
      <c r="L222" s="12" t="s">
        <v>0</v>
      </c>
      <c r="M222" s="9">
        <f>M223+M225+M227+M229+M231+M233+M235+M237+M239+M241</f>
        <v>1580543250.1800001</v>
      </c>
      <c r="N222" s="9">
        <f t="shared" ref="N222:O222" si="81">N223+N225+N227+N229+N231+N233+N235+N237+N239+N241</f>
        <v>15059210.720000001</v>
      </c>
      <c r="O222" s="9">
        <f t="shared" si="81"/>
        <v>75621393.710000008</v>
      </c>
      <c r="P222" s="10">
        <f t="shared" si="67"/>
        <v>4.7845191013525176E-2</v>
      </c>
    </row>
    <row r="223" spans="1:16" ht="15.6" x14ac:dyDescent="0.25">
      <c r="A223" s="11" t="s">
        <v>202</v>
      </c>
      <c r="B223" s="41" t="s">
        <v>0</v>
      </c>
      <c r="C223" s="41" t="s">
        <v>0</v>
      </c>
      <c r="D223" s="41" t="s">
        <v>0</v>
      </c>
      <c r="E223" s="41" t="s">
        <v>0</v>
      </c>
      <c r="F223" s="41" t="s">
        <v>0</v>
      </c>
      <c r="G223" s="41" t="s">
        <v>0</v>
      </c>
      <c r="H223" s="41" t="s">
        <v>0</v>
      </c>
      <c r="I223" s="41" t="s">
        <v>0</v>
      </c>
      <c r="J223" s="41" t="s">
        <v>0</v>
      </c>
      <c r="K223" s="42" t="s">
        <v>0</v>
      </c>
      <c r="L223" s="41" t="s">
        <v>0</v>
      </c>
      <c r="M223" s="9">
        <f>M224</f>
        <v>294936249.18000001</v>
      </c>
      <c r="N223" s="9">
        <f t="shared" ref="N223:O223" si="82">N224</f>
        <v>10126752.710000001</v>
      </c>
      <c r="O223" s="9">
        <f t="shared" si="82"/>
        <v>70688935.700000003</v>
      </c>
      <c r="P223" s="10">
        <f t="shared" si="67"/>
        <v>0.2396753057534764</v>
      </c>
    </row>
    <row r="224" spans="1:16" ht="31.2" x14ac:dyDescent="0.25">
      <c r="A224" s="43" t="s">
        <v>281</v>
      </c>
      <c r="B224" s="39" t="s">
        <v>131</v>
      </c>
      <c r="C224" s="39" t="s">
        <v>12</v>
      </c>
      <c r="D224" s="39" t="s">
        <v>133</v>
      </c>
      <c r="E224" s="39" t="s">
        <v>31</v>
      </c>
      <c r="F224" s="39" t="s">
        <v>21</v>
      </c>
      <c r="G224" s="39" t="s">
        <v>28</v>
      </c>
      <c r="H224" s="39" t="s">
        <v>139</v>
      </c>
      <c r="I224" s="39" t="s">
        <v>184</v>
      </c>
      <c r="J224" s="44" t="s">
        <v>292</v>
      </c>
      <c r="K224" s="45" t="s">
        <v>397</v>
      </c>
      <c r="L224" s="44" t="s">
        <v>42</v>
      </c>
      <c r="M224" s="46">
        <f>60000000+175423611.9+51599999.99+7912637.29</f>
        <v>294936249.18000001</v>
      </c>
      <c r="N224" s="46">
        <v>10126752.710000001</v>
      </c>
      <c r="O224" s="46">
        <v>70688935.700000003</v>
      </c>
      <c r="P224" s="10">
        <f t="shared" si="67"/>
        <v>0.2396753057534764</v>
      </c>
    </row>
    <row r="225" spans="1:16" ht="15.6" x14ac:dyDescent="0.25">
      <c r="A225" s="11" t="s">
        <v>206</v>
      </c>
      <c r="B225" s="42" t="s">
        <v>0</v>
      </c>
      <c r="C225" s="42" t="s">
        <v>0</v>
      </c>
      <c r="D225" s="42" t="s">
        <v>0</v>
      </c>
      <c r="E225" s="42" t="s">
        <v>0</v>
      </c>
      <c r="F225" s="42" t="s">
        <v>0</v>
      </c>
      <c r="G225" s="42" t="s">
        <v>0</v>
      </c>
      <c r="H225" s="42" t="s">
        <v>0</v>
      </c>
      <c r="I225" s="42" t="s">
        <v>0</v>
      </c>
      <c r="J225" s="42" t="s">
        <v>0</v>
      </c>
      <c r="K225" s="42" t="s">
        <v>0</v>
      </c>
      <c r="L225" s="42" t="s">
        <v>0</v>
      </c>
      <c r="M225" s="9">
        <f>M226</f>
        <v>130000000</v>
      </c>
      <c r="N225" s="9">
        <f t="shared" ref="N225:O225" si="83">N226</f>
        <v>0</v>
      </c>
      <c r="O225" s="9">
        <f t="shared" si="83"/>
        <v>0</v>
      </c>
      <c r="P225" s="10">
        <f t="shared" si="67"/>
        <v>0</v>
      </c>
    </row>
    <row r="226" spans="1:16" ht="31.2" x14ac:dyDescent="0.25">
      <c r="A226" s="43" t="s">
        <v>375</v>
      </c>
      <c r="B226" s="40" t="s">
        <v>131</v>
      </c>
      <c r="C226" s="40" t="s">
        <v>12</v>
      </c>
      <c r="D226" s="40" t="s">
        <v>133</v>
      </c>
      <c r="E226" s="40" t="s">
        <v>31</v>
      </c>
      <c r="F226" s="40" t="s">
        <v>21</v>
      </c>
      <c r="G226" s="40" t="s">
        <v>28</v>
      </c>
      <c r="H226" s="40" t="s">
        <v>139</v>
      </c>
      <c r="I226" s="40" t="s">
        <v>184</v>
      </c>
      <c r="J226" s="45" t="s">
        <v>292</v>
      </c>
      <c r="K226" s="45" t="s">
        <v>166</v>
      </c>
      <c r="L226" s="45" t="s">
        <v>42</v>
      </c>
      <c r="M226" s="46">
        <v>130000000</v>
      </c>
      <c r="N226" s="46">
        <v>0</v>
      </c>
      <c r="O226" s="46">
        <v>0</v>
      </c>
      <c r="P226" s="10">
        <f t="shared" si="67"/>
        <v>0</v>
      </c>
    </row>
    <row r="227" spans="1:16" ht="15.6" x14ac:dyDescent="0.25">
      <c r="A227" s="11" t="s">
        <v>208</v>
      </c>
      <c r="B227" s="41" t="s">
        <v>0</v>
      </c>
      <c r="C227" s="41" t="s">
        <v>0</v>
      </c>
      <c r="D227" s="41" t="s">
        <v>0</v>
      </c>
      <c r="E227" s="41" t="s">
        <v>0</v>
      </c>
      <c r="F227" s="41" t="s">
        <v>0</v>
      </c>
      <c r="G227" s="41" t="s">
        <v>0</v>
      </c>
      <c r="H227" s="41" t="s">
        <v>0</v>
      </c>
      <c r="I227" s="41" t="s">
        <v>0</v>
      </c>
      <c r="J227" s="41" t="s">
        <v>0</v>
      </c>
      <c r="K227" s="42" t="s">
        <v>0</v>
      </c>
      <c r="L227" s="41" t="s">
        <v>0</v>
      </c>
      <c r="M227" s="9">
        <f>M228</f>
        <v>126400000</v>
      </c>
      <c r="N227" s="9">
        <f t="shared" ref="N227:O227" si="84">N228</f>
        <v>4932458.01</v>
      </c>
      <c r="O227" s="9">
        <f t="shared" si="84"/>
        <v>4932458.01</v>
      </c>
      <c r="P227" s="10">
        <f t="shared" si="67"/>
        <v>3.9022610838607592E-2</v>
      </c>
    </row>
    <row r="228" spans="1:16" ht="31.2" x14ac:dyDescent="0.25">
      <c r="A228" s="43" t="s">
        <v>282</v>
      </c>
      <c r="B228" s="39" t="s">
        <v>131</v>
      </c>
      <c r="C228" s="39" t="s">
        <v>12</v>
      </c>
      <c r="D228" s="39" t="s">
        <v>133</v>
      </c>
      <c r="E228" s="39" t="s">
        <v>31</v>
      </c>
      <c r="F228" s="39" t="s">
        <v>21</v>
      </c>
      <c r="G228" s="39" t="s">
        <v>28</v>
      </c>
      <c r="H228" s="39" t="s">
        <v>139</v>
      </c>
      <c r="I228" s="39" t="s">
        <v>184</v>
      </c>
      <c r="J228" s="44" t="s">
        <v>292</v>
      </c>
      <c r="K228" s="45" t="s">
        <v>166</v>
      </c>
      <c r="L228" s="44" t="s">
        <v>42</v>
      </c>
      <c r="M228" s="46">
        <v>126400000</v>
      </c>
      <c r="N228" s="46">
        <v>4932458.01</v>
      </c>
      <c r="O228" s="46">
        <v>4932458.01</v>
      </c>
      <c r="P228" s="10">
        <f t="shared" si="67"/>
        <v>3.9022610838607592E-2</v>
      </c>
    </row>
    <row r="229" spans="1:16" ht="15.6" x14ac:dyDescent="0.25">
      <c r="A229" s="11" t="s">
        <v>185</v>
      </c>
      <c r="B229" s="42" t="s">
        <v>0</v>
      </c>
      <c r="C229" s="42" t="s">
        <v>0</v>
      </c>
      <c r="D229" s="42" t="s">
        <v>0</v>
      </c>
      <c r="E229" s="42" t="s">
        <v>0</v>
      </c>
      <c r="F229" s="42" t="s">
        <v>0</v>
      </c>
      <c r="G229" s="42" t="s">
        <v>0</v>
      </c>
      <c r="H229" s="42" t="s">
        <v>0</v>
      </c>
      <c r="I229" s="42" t="s">
        <v>0</v>
      </c>
      <c r="J229" s="42" t="s">
        <v>0</v>
      </c>
      <c r="K229" s="42" t="s">
        <v>0</v>
      </c>
      <c r="L229" s="42" t="s">
        <v>0</v>
      </c>
      <c r="M229" s="9">
        <f>M230</f>
        <v>165000000</v>
      </c>
      <c r="N229" s="9">
        <f>N230</f>
        <v>0</v>
      </c>
      <c r="O229" s="9">
        <f>O230</f>
        <v>0</v>
      </c>
      <c r="P229" s="10">
        <f t="shared" ref="P229:P252" si="85">O229/M229</f>
        <v>0</v>
      </c>
    </row>
    <row r="230" spans="1:16" ht="31.2" x14ac:dyDescent="0.25">
      <c r="A230" s="43" t="s">
        <v>376</v>
      </c>
      <c r="B230" s="40" t="s">
        <v>131</v>
      </c>
      <c r="C230" s="40" t="s">
        <v>12</v>
      </c>
      <c r="D230" s="40" t="s">
        <v>133</v>
      </c>
      <c r="E230" s="40" t="s">
        <v>31</v>
      </c>
      <c r="F230" s="40" t="s">
        <v>21</v>
      </c>
      <c r="G230" s="40" t="s">
        <v>28</v>
      </c>
      <c r="H230" s="40" t="s">
        <v>139</v>
      </c>
      <c r="I230" s="40" t="s">
        <v>184</v>
      </c>
      <c r="J230" s="45" t="s">
        <v>292</v>
      </c>
      <c r="K230" s="45" t="s">
        <v>397</v>
      </c>
      <c r="L230" s="45">
        <v>2025</v>
      </c>
      <c r="M230" s="46">
        <v>165000000</v>
      </c>
      <c r="N230" s="46">
        <v>0</v>
      </c>
      <c r="O230" s="46">
        <v>0</v>
      </c>
      <c r="P230" s="10">
        <f t="shared" si="85"/>
        <v>0</v>
      </c>
    </row>
    <row r="231" spans="1:16" ht="15.6" x14ac:dyDescent="0.25">
      <c r="A231" s="11" t="s">
        <v>229</v>
      </c>
      <c r="B231" s="42" t="s">
        <v>0</v>
      </c>
      <c r="C231" s="42" t="s">
        <v>0</v>
      </c>
      <c r="D231" s="42" t="s">
        <v>0</v>
      </c>
      <c r="E231" s="42" t="s">
        <v>0</v>
      </c>
      <c r="F231" s="42" t="s">
        <v>0</v>
      </c>
      <c r="G231" s="42" t="s">
        <v>0</v>
      </c>
      <c r="H231" s="42" t="s">
        <v>0</v>
      </c>
      <c r="I231" s="42" t="s">
        <v>0</v>
      </c>
      <c r="J231" s="42" t="s">
        <v>0</v>
      </c>
      <c r="K231" s="42" t="s">
        <v>0</v>
      </c>
      <c r="L231" s="42" t="s">
        <v>0</v>
      </c>
      <c r="M231" s="9">
        <f>M232</f>
        <v>130000000</v>
      </c>
      <c r="N231" s="9">
        <f>N232</f>
        <v>0</v>
      </c>
      <c r="O231" s="9">
        <f>O232</f>
        <v>0</v>
      </c>
      <c r="P231" s="10">
        <f t="shared" si="85"/>
        <v>0</v>
      </c>
    </row>
    <row r="232" spans="1:16" ht="31.2" x14ac:dyDescent="0.25">
      <c r="A232" s="43" t="s">
        <v>373</v>
      </c>
      <c r="B232" s="40" t="s">
        <v>131</v>
      </c>
      <c r="C232" s="40" t="s">
        <v>12</v>
      </c>
      <c r="D232" s="40" t="s">
        <v>133</v>
      </c>
      <c r="E232" s="40" t="s">
        <v>31</v>
      </c>
      <c r="F232" s="40" t="s">
        <v>21</v>
      </c>
      <c r="G232" s="40" t="s">
        <v>28</v>
      </c>
      <c r="H232" s="40" t="s">
        <v>139</v>
      </c>
      <c r="I232" s="40" t="s">
        <v>184</v>
      </c>
      <c r="J232" s="45" t="s">
        <v>292</v>
      </c>
      <c r="K232" s="45" t="s">
        <v>166</v>
      </c>
      <c r="L232" s="45">
        <v>2025</v>
      </c>
      <c r="M232" s="46">
        <v>130000000</v>
      </c>
      <c r="N232" s="46">
        <v>0</v>
      </c>
      <c r="O232" s="46">
        <v>0</v>
      </c>
      <c r="P232" s="10">
        <f t="shared" si="85"/>
        <v>0</v>
      </c>
    </row>
    <row r="233" spans="1:16" ht="15.6" x14ac:dyDescent="0.25">
      <c r="A233" s="11" t="s">
        <v>232</v>
      </c>
      <c r="B233" s="42" t="s">
        <v>0</v>
      </c>
      <c r="C233" s="42" t="s">
        <v>0</v>
      </c>
      <c r="D233" s="42" t="s">
        <v>0</v>
      </c>
      <c r="E233" s="42" t="s">
        <v>0</v>
      </c>
      <c r="F233" s="42" t="s">
        <v>0</v>
      </c>
      <c r="G233" s="42" t="s">
        <v>0</v>
      </c>
      <c r="H233" s="42" t="s">
        <v>0</v>
      </c>
      <c r="I233" s="42" t="s">
        <v>0</v>
      </c>
      <c r="J233" s="42" t="s">
        <v>0</v>
      </c>
      <c r="K233" s="42" t="s">
        <v>0</v>
      </c>
      <c r="L233" s="42" t="s">
        <v>0</v>
      </c>
      <c r="M233" s="9">
        <f>M234</f>
        <v>130000000</v>
      </c>
      <c r="N233" s="9">
        <f>N234</f>
        <v>0</v>
      </c>
      <c r="O233" s="9">
        <f>O234</f>
        <v>0</v>
      </c>
      <c r="P233" s="10">
        <f t="shared" si="85"/>
        <v>0</v>
      </c>
    </row>
    <row r="234" spans="1:16" ht="31.2" x14ac:dyDescent="0.25">
      <c r="A234" s="43" t="s">
        <v>370</v>
      </c>
      <c r="B234" s="40" t="s">
        <v>131</v>
      </c>
      <c r="C234" s="40" t="s">
        <v>12</v>
      </c>
      <c r="D234" s="40" t="s">
        <v>133</v>
      </c>
      <c r="E234" s="40" t="s">
        <v>31</v>
      </c>
      <c r="F234" s="40" t="s">
        <v>21</v>
      </c>
      <c r="G234" s="40" t="s">
        <v>28</v>
      </c>
      <c r="H234" s="40" t="s">
        <v>139</v>
      </c>
      <c r="I234" s="40" t="s">
        <v>184</v>
      </c>
      <c r="J234" s="45" t="s">
        <v>292</v>
      </c>
      <c r="K234" s="45" t="s">
        <v>166</v>
      </c>
      <c r="L234" s="45">
        <v>2025</v>
      </c>
      <c r="M234" s="46">
        <v>130000000</v>
      </c>
      <c r="N234" s="46">
        <v>0</v>
      </c>
      <c r="O234" s="46">
        <v>0</v>
      </c>
      <c r="P234" s="10">
        <f t="shared" si="85"/>
        <v>0</v>
      </c>
    </row>
    <row r="235" spans="1:16" ht="15.6" x14ac:dyDescent="0.25">
      <c r="A235" s="11" t="s">
        <v>298</v>
      </c>
      <c r="B235" s="42" t="s">
        <v>0</v>
      </c>
      <c r="C235" s="42" t="s">
        <v>0</v>
      </c>
      <c r="D235" s="42" t="s">
        <v>0</v>
      </c>
      <c r="E235" s="42" t="s">
        <v>0</v>
      </c>
      <c r="F235" s="42" t="s">
        <v>0</v>
      </c>
      <c r="G235" s="42" t="s">
        <v>0</v>
      </c>
      <c r="H235" s="42" t="s">
        <v>0</v>
      </c>
      <c r="I235" s="42" t="s">
        <v>0</v>
      </c>
      <c r="J235" s="42" t="s">
        <v>0</v>
      </c>
      <c r="K235" s="42" t="s">
        <v>0</v>
      </c>
      <c r="L235" s="42" t="s">
        <v>0</v>
      </c>
      <c r="M235" s="9">
        <f>M236</f>
        <v>130000000</v>
      </c>
      <c r="N235" s="9">
        <f>N236</f>
        <v>0</v>
      </c>
      <c r="O235" s="9">
        <f>O236</f>
        <v>0</v>
      </c>
      <c r="P235" s="10">
        <f t="shared" si="85"/>
        <v>0</v>
      </c>
    </row>
    <row r="236" spans="1:16" ht="31.2" x14ac:dyDescent="0.25">
      <c r="A236" s="43" t="s">
        <v>372</v>
      </c>
      <c r="B236" s="40" t="s">
        <v>131</v>
      </c>
      <c r="C236" s="40" t="s">
        <v>12</v>
      </c>
      <c r="D236" s="40" t="s">
        <v>133</v>
      </c>
      <c r="E236" s="40" t="s">
        <v>31</v>
      </c>
      <c r="F236" s="40" t="s">
        <v>21</v>
      </c>
      <c r="G236" s="40" t="s">
        <v>28</v>
      </c>
      <c r="H236" s="40" t="s">
        <v>139</v>
      </c>
      <c r="I236" s="40" t="s">
        <v>184</v>
      </c>
      <c r="J236" s="45" t="s">
        <v>292</v>
      </c>
      <c r="K236" s="45" t="s">
        <v>166</v>
      </c>
      <c r="L236" s="45">
        <v>2025</v>
      </c>
      <c r="M236" s="46">
        <v>130000000</v>
      </c>
      <c r="N236" s="46">
        <v>0</v>
      </c>
      <c r="O236" s="46">
        <v>0</v>
      </c>
      <c r="P236" s="10">
        <f t="shared" si="85"/>
        <v>0</v>
      </c>
    </row>
    <row r="237" spans="1:16" ht="15.6" x14ac:dyDescent="0.25">
      <c r="A237" s="11" t="s">
        <v>198</v>
      </c>
      <c r="B237" s="41" t="s">
        <v>0</v>
      </c>
      <c r="C237" s="41" t="s">
        <v>0</v>
      </c>
      <c r="D237" s="41" t="s">
        <v>0</v>
      </c>
      <c r="E237" s="41" t="s">
        <v>0</v>
      </c>
      <c r="F237" s="41" t="s">
        <v>0</v>
      </c>
      <c r="G237" s="41" t="s">
        <v>0</v>
      </c>
      <c r="H237" s="41" t="s">
        <v>0</v>
      </c>
      <c r="I237" s="41" t="s">
        <v>0</v>
      </c>
      <c r="J237" s="41" t="s">
        <v>0</v>
      </c>
      <c r="K237" s="42" t="s">
        <v>0</v>
      </c>
      <c r="L237" s="41" t="s">
        <v>0</v>
      </c>
      <c r="M237" s="9">
        <f>M238</f>
        <v>214207001</v>
      </c>
      <c r="N237" s="9">
        <f t="shared" ref="N237:O237" si="86">N238</f>
        <v>0</v>
      </c>
      <c r="O237" s="9">
        <f t="shared" si="86"/>
        <v>0</v>
      </c>
      <c r="P237" s="10">
        <f t="shared" si="85"/>
        <v>0</v>
      </c>
    </row>
    <row r="238" spans="1:16" ht="31.2" x14ac:dyDescent="0.25">
      <c r="A238" s="43" t="s">
        <v>293</v>
      </c>
      <c r="B238" s="39" t="s">
        <v>131</v>
      </c>
      <c r="C238" s="39" t="s">
        <v>12</v>
      </c>
      <c r="D238" s="39" t="s">
        <v>133</v>
      </c>
      <c r="E238" s="39" t="s">
        <v>31</v>
      </c>
      <c r="F238" s="39" t="s">
        <v>21</v>
      </c>
      <c r="G238" s="39" t="s">
        <v>28</v>
      </c>
      <c r="H238" s="39" t="s">
        <v>139</v>
      </c>
      <c r="I238" s="39" t="s">
        <v>184</v>
      </c>
      <c r="J238" s="44" t="s">
        <v>292</v>
      </c>
      <c r="K238" s="45" t="s">
        <v>166</v>
      </c>
      <c r="L238" s="44">
        <v>2024</v>
      </c>
      <c r="M238" s="46">
        <v>214207001</v>
      </c>
      <c r="N238" s="46">
        <v>0</v>
      </c>
      <c r="O238" s="46">
        <v>0</v>
      </c>
      <c r="P238" s="10">
        <f t="shared" si="85"/>
        <v>0</v>
      </c>
    </row>
    <row r="239" spans="1:16" ht="15.6" x14ac:dyDescent="0.25">
      <c r="A239" s="11" t="s">
        <v>395</v>
      </c>
      <c r="B239" s="42" t="s">
        <v>0</v>
      </c>
      <c r="C239" s="42" t="s">
        <v>0</v>
      </c>
      <c r="D239" s="42" t="s">
        <v>0</v>
      </c>
      <c r="E239" s="42" t="s">
        <v>0</v>
      </c>
      <c r="F239" s="42" t="s">
        <v>0</v>
      </c>
      <c r="G239" s="42" t="s">
        <v>0</v>
      </c>
      <c r="H239" s="42" t="s">
        <v>0</v>
      </c>
      <c r="I239" s="42" t="s">
        <v>0</v>
      </c>
      <c r="J239" s="42" t="s">
        <v>0</v>
      </c>
      <c r="K239" s="42" t="s">
        <v>0</v>
      </c>
      <c r="L239" s="42" t="s">
        <v>0</v>
      </c>
      <c r="M239" s="9">
        <f>M240</f>
        <v>130000000</v>
      </c>
      <c r="N239" s="9">
        <f>N240</f>
        <v>0</v>
      </c>
      <c r="O239" s="9">
        <f>O240</f>
        <v>0</v>
      </c>
      <c r="P239" s="10">
        <f t="shared" si="85"/>
        <v>0</v>
      </c>
    </row>
    <row r="240" spans="1:16" ht="31.2" x14ac:dyDescent="0.25">
      <c r="A240" s="43" t="s">
        <v>371</v>
      </c>
      <c r="B240" s="40" t="s">
        <v>131</v>
      </c>
      <c r="C240" s="40" t="s">
        <v>12</v>
      </c>
      <c r="D240" s="40" t="s">
        <v>133</v>
      </c>
      <c r="E240" s="40" t="s">
        <v>31</v>
      </c>
      <c r="F240" s="40" t="s">
        <v>21</v>
      </c>
      <c r="G240" s="40" t="s">
        <v>28</v>
      </c>
      <c r="H240" s="40" t="s">
        <v>139</v>
      </c>
      <c r="I240" s="40" t="s">
        <v>184</v>
      </c>
      <c r="J240" s="45" t="s">
        <v>292</v>
      </c>
      <c r="K240" s="45" t="s">
        <v>166</v>
      </c>
      <c r="L240" s="45">
        <v>2025</v>
      </c>
      <c r="M240" s="46">
        <v>130000000</v>
      </c>
      <c r="N240" s="46">
        <v>0</v>
      </c>
      <c r="O240" s="46">
        <v>0</v>
      </c>
      <c r="P240" s="10">
        <f t="shared" si="85"/>
        <v>0</v>
      </c>
    </row>
    <row r="241" spans="1:19" ht="31.2" x14ac:dyDescent="0.25">
      <c r="A241" s="11" t="s">
        <v>216</v>
      </c>
      <c r="B241" s="42" t="s">
        <v>0</v>
      </c>
      <c r="C241" s="42" t="s">
        <v>0</v>
      </c>
      <c r="D241" s="42" t="s">
        <v>0</v>
      </c>
      <c r="E241" s="42" t="s">
        <v>0</v>
      </c>
      <c r="F241" s="42" t="s">
        <v>0</v>
      </c>
      <c r="G241" s="42" t="s">
        <v>0</v>
      </c>
      <c r="H241" s="42" t="s">
        <v>0</v>
      </c>
      <c r="I241" s="42" t="s">
        <v>0</v>
      </c>
      <c r="J241" s="42" t="s">
        <v>0</v>
      </c>
      <c r="K241" s="42" t="s">
        <v>0</v>
      </c>
      <c r="L241" s="42" t="s">
        <v>0</v>
      </c>
      <c r="M241" s="9">
        <f>M242</f>
        <v>130000000</v>
      </c>
      <c r="N241" s="9">
        <f>N242</f>
        <v>0</v>
      </c>
      <c r="O241" s="9">
        <f>O242</f>
        <v>0</v>
      </c>
      <c r="P241" s="10">
        <f t="shared" si="85"/>
        <v>0</v>
      </c>
    </row>
    <row r="242" spans="1:19" ht="31.2" x14ac:dyDescent="0.25">
      <c r="A242" s="43" t="s">
        <v>374</v>
      </c>
      <c r="B242" s="40" t="s">
        <v>131</v>
      </c>
      <c r="C242" s="40" t="s">
        <v>12</v>
      </c>
      <c r="D242" s="40" t="s">
        <v>133</v>
      </c>
      <c r="E242" s="40" t="s">
        <v>31</v>
      </c>
      <c r="F242" s="40" t="s">
        <v>21</v>
      </c>
      <c r="G242" s="40" t="s">
        <v>28</v>
      </c>
      <c r="H242" s="40" t="s">
        <v>139</v>
      </c>
      <c r="I242" s="40" t="s">
        <v>184</v>
      </c>
      <c r="J242" s="45" t="s">
        <v>292</v>
      </c>
      <c r="K242" s="45" t="s">
        <v>166</v>
      </c>
      <c r="L242" s="45">
        <v>2025</v>
      </c>
      <c r="M242" s="46">
        <v>130000000</v>
      </c>
      <c r="N242" s="46">
        <v>0</v>
      </c>
      <c r="O242" s="46">
        <v>0</v>
      </c>
      <c r="P242" s="10">
        <f t="shared" si="85"/>
        <v>0</v>
      </c>
    </row>
    <row r="243" spans="1:19" ht="31.2" x14ac:dyDescent="0.25">
      <c r="A243" s="47" t="s">
        <v>414</v>
      </c>
      <c r="B243" s="7">
        <v>25</v>
      </c>
      <c r="C243" s="7">
        <v>2</v>
      </c>
      <c r="D243" s="7" t="s">
        <v>33</v>
      </c>
      <c r="E243" s="7"/>
      <c r="F243" s="7"/>
      <c r="G243" s="7"/>
      <c r="H243" s="8"/>
      <c r="I243" s="8"/>
      <c r="J243" s="8"/>
      <c r="K243" s="8"/>
      <c r="L243" s="8"/>
      <c r="M243" s="9">
        <f t="shared" ref="M243:O247" si="87">M244</f>
        <v>106868683.09999999</v>
      </c>
      <c r="N243" s="9">
        <f t="shared" si="87"/>
        <v>0</v>
      </c>
      <c r="O243" s="9">
        <f t="shared" si="87"/>
        <v>0</v>
      </c>
      <c r="P243" s="10">
        <f t="shared" si="85"/>
        <v>0</v>
      </c>
    </row>
    <row r="244" spans="1:19" ht="31.2" x14ac:dyDescent="0.25">
      <c r="A244" s="47" t="s">
        <v>143</v>
      </c>
      <c r="B244" s="7">
        <v>25</v>
      </c>
      <c r="C244" s="7">
        <v>2</v>
      </c>
      <c r="D244" s="7" t="s">
        <v>33</v>
      </c>
      <c r="E244" s="7" t="s">
        <v>144</v>
      </c>
      <c r="F244" s="7"/>
      <c r="G244" s="7"/>
      <c r="H244" s="8"/>
      <c r="I244" s="8"/>
      <c r="J244" s="8"/>
      <c r="K244" s="8"/>
      <c r="L244" s="8"/>
      <c r="M244" s="9">
        <f t="shared" si="87"/>
        <v>106868683.09999999</v>
      </c>
      <c r="N244" s="9">
        <f t="shared" si="87"/>
        <v>0</v>
      </c>
      <c r="O244" s="9">
        <f t="shared" si="87"/>
        <v>0</v>
      </c>
      <c r="P244" s="10">
        <f t="shared" si="85"/>
        <v>0</v>
      </c>
    </row>
    <row r="245" spans="1:19" ht="15.6" x14ac:dyDescent="0.25">
      <c r="A245" s="48" t="s">
        <v>134</v>
      </c>
      <c r="B245" s="7">
        <v>25</v>
      </c>
      <c r="C245" s="7">
        <v>2</v>
      </c>
      <c r="D245" s="7" t="s">
        <v>33</v>
      </c>
      <c r="E245" s="7" t="s">
        <v>144</v>
      </c>
      <c r="F245" s="7" t="s">
        <v>21</v>
      </c>
      <c r="G245" s="7"/>
      <c r="H245" s="7"/>
      <c r="I245" s="7"/>
      <c r="J245" s="7"/>
      <c r="K245" s="7"/>
      <c r="L245" s="7"/>
      <c r="M245" s="9">
        <f t="shared" si="87"/>
        <v>106868683.09999999</v>
      </c>
      <c r="N245" s="9">
        <f t="shared" si="87"/>
        <v>0</v>
      </c>
      <c r="O245" s="9">
        <f t="shared" si="87"/>
        <v>0</v>
      </c>
      <c r="P245" s="10">
        <f t="shared" si="85"/>
        <v>0</v>
      </c>
    </row>
    <row r="246" spans="1:19" ht="15.6" x14ac:dyDescent="0.25">
      <c r="A246" s="48" t="s">
        <v>145</v>
      </c>
      <c r="B246" s="7">
        <v>25</v>
      </c>
      <c r="C246" s="7">
        <v>2</v>
      </c>
      <c r="D246" s="7" t="s">
        <v>33</v>
      </c>
      <c r="E246" s="7" t="s">
        <v>144</v>
      </c>
      <c r="F246" s="7" t="s">
        <v>21</v>
      </c>
      <c r="G246" s="7" t="s">
        <v>33</v>
      </c>
      <c r="H246" s="7"/>
      <c r="I246" s="7"/>
      <c r="J246" s="7"/>
      <c r="K246" s="7"/>
      <c r="L246" s="7"/>
      <c r="M246" s="9">
        <f t="shared" si="87"/>
        <v>106868683.09999999</v>
      </c>
      <c r="N246" s="9">
        <f t="shared" si="87"/>
        <v>0</v>
      </c>
      <c r="O246" s="9">
        <f t="shared" si="87"/>
        <v>0</v>
      </c>
      <c r="P246" s="10">
        <f t="shared" si="85"/>
        <v>0</v>
      </c>
    </row>
    <row r="247" spans="1:19" ht="31.2" x14ac:dyDescent="0.25">
      <c r="A247" s="47" t="s">
        <v>415</v>
      </c>
      <c r="B247" s="7">
        <v>25</v>
      </c>
      <c r="C247" s="7">
        <v>2</v>
      </c>
      <c r="D247" s="7" t="s">
        <v>33</v>
      </c>
      <c r="E247" s="7" t="s">
        <v>144</v>
      </c>
      <c r="F247" s="7" t="s">
        <v>21</v>
      </c>
      <c r="G247" s="7" t="s">
        <v>33</v>
      </c>
      <c r="H247" s="7" t="s">
        <v>413</v>
      </c>
      <c r="I247" s="8"/>
      <c r="J247" s="8"/>
      <c r="K247" s="8"/>
      <c r="L247" s="8"/>
      <c r="M247" s="9">
        <f t="shared" si="87"/>
        <v>106868683.09999999</v>
      </c>
      <c r="N247" s="9">
        <f t="shared" si="87"/>
        <v>0</v>
      </c>
      <c r="O247" s="9">
        <f t="shared" si="87"/>
        <v>0</v>
      </c>
      <c r="P247" s="10">
        <f t="shared" si="85"/>
        <v>0</v>
      </c>
    </row>
    <row r="248" spans="1:19" ht="62.4" x14ac:dyDescent="0.25">
      <c r="A248" s="47" t="s">
        <v>183</v>
      </c>
      <c r="B248" s="7">
        <v>25</v>
      </c>
      <c r="C248" s="7">
        <v>2</v>
      </c>
      <c r="D248" s="7" t="s">
        <v>33</v>
      </c>
      <c r="E248" s="7" t="s">
        <v>144</v>
      </c>
      <c r="F248" s="7" t="s">
        <v>21</v>
      </c>
      <c r="G248" s="7" t="s">
        <v>33</v>
      </c>
      <c r="H248" s="7" t="s">
        <v>413</v>
      </c>
      <c r="I248" s="7" t="s">
        <v>184</v>
      </c>
      <c r="J248" s="7"/>
      <c r="K248" s="7"/>
      <c r="L248" s="7"/>
      <c r="M248" s="9">
        <f>M249+M251</f>
        <v>106868683.09999999</v>
      </c>
      <c r="N248" s="9">
        <f>N249+N251</f>
        <v>0</v>
      </c>
      <c r="O248" s="9">
        <f t="shared" ref="O248" si="88">O249+O251+O253+O255+O257+O260+O262+O264+O266+O268</f>
        <v>0</v>
      </c>
      <c r="P248" s="10">
        <f t="shared" si="85"/>
        <v>0</v>
      </c>
    </row>
    <row r="249" spans="1:19" ht="15.6" x14ac:dyDescent="0.25">
      <c r="A249" s="47" t="s">
        <v>206</v>
      </c>
      <c r="B249" s="40"/>
      <c r="C249" s="40"/>
      <c r="D249" s="40"/>
      <c r="E249" s="40"/>
      <c r="F249" s="40"/>
      <c r="G249" s="40"/>
      <c r="H249" s="40"/>
      <c r="I249" s="40"/>
      <c r="J249" s="40"/>
      <c r="K249" s="40"/>
      <c r="L249" s="40"/>
      <c r="M249" s="9">
        <f>M250</f>
        <v>46868683.100000001</v>
      </c>
      <c r="N249" s="9">
        <f t="shared" ref="N249:O249" si="89">N250</f>
        <v>0</v>
      </c>
      <c r="O249" s="9">
        <f t="shared" si="89"/>
        <v>0</v>
      </c>
      <c r="P249" s="10">
        <f t="shared" si="85"/>
        <v>0</v>
      </c>
    </row>
    <row r="250" spans="1:19" ht="46.8" x14ac:dyDescent="0.25">
      <c r="A250" s="49" t="s">
        <v>416</v>
      </c>
      <c r="B250" s="40">
        <v>25</v>
      </c>
      <c r="C250" s="40">
        <v>2</v>
      </c>
      <c r="D250" s="40" t="s">
        <v>33</v>
      </c>
      <c r="E250" s="40" t="s">
        <v>144</v>
      </c>
      <c r="F250" s="40" t="s">
        <v>21</v>
      </c>
      <c r="G250" s="40" t="s">
        <v>33</v>
      </c>
      <c r="H250" s="40" t="s">
        <v>413</v>
      </c>
      <c r="I250" s="40" t="s">
        <v>184</v>
      </c>
      <c r="J250" s="40" t="s">
        <v>114</v>
      </c>
      <c r="K250" s="40" t="s">
        <v>417</v>
      </c>
      <c r="L250" s="40" t="s">
        <v>44</v>
      </c>
      <c r="M250" s="46">
        <v>46868683.100000001</v>
      </c>
      <c r="N250" s="46">
        <v>0</v>
      </c>
      <c r="O250" s="46">
        <v>0</v>
      </c>
      <c r="P250" s="10">
        <f t="shared" si="85"/>
        <v>0</v>
      </c>
    </row>
    <row r="251" spans="1:19" ht="15.6" x14ac:dyDescent="0.25">
      <c r="A251" s="47" t="s">
        <v>198</v>
      </c>
      <c r="B251" s="40"/>
      <c r="C251" s="40"/>
      <c r="D251" s="40"/>
      <c r="E251" s="40"/>
      <c r="F251" s="40"/>
      <c r="G251" s="40"/>
      <c r="H251" s="40"/>
      <c r="I251" s="40"/>
      <c r="J251" s="40"/>
      <c r="K251" s="40"/>
      <c r="L251" s="40"/>
      <c r="M251" s="9">
        <f>M252</f>
        <v>60000000</v>
      </c>
      <c r="N251" s="9">
        <f t="shared" ref="N251:O251" si="90">N252</f>
        <v>0</v>
      </c>
      <c r="O251" s="9">
        <f t="shared" si="90"/>
        <v>0</v>
      </c>
      <c r="P251" s="10">
        <f t="shared" si="85"/>
        <v>0</v>
      </c>
    </row>
    <row r="252" spans="1:19" ht="46.8" x14ac:dyDescent="0.25">
      <c r="A252" s="49" t="s">
        <v>419</v>
      </c>
      <c r="B252" s="40">
        <v>25</v>
      </c>
      <c r="C252" s="40">
        <v>2</v>
      </c>
      <c r="D252" s="40" t="s">
        <v>33</v>
      </c>
      <c r="E252" s="40" t="s">
        <v>144</v>
      </c>
      <c r="F252" s="40" t="s">
        <v>21</v>
      </c>
      <c r="G252" s="40" t="s">
        <v>33</v>
      </c>
      <c r="H252" s="40" t="s">
        <v>413</v>
      </c>
      <c r="I252" s="40" t="s">
        <v>184</v>
      </c>
      <c r="J252" s="40" t="s">
        <v>114</v>
      </c>
      <c r="K252" s="40" t="s">
        <v>418</v>
      </c>
      <c r="L252" s="40" t="s">
        <v>44</v>
      </c>
      <c r="M252" s="46">
        <v>60000000</v>
      </c>
      <c r="N252" s="46">
        <v>0</v>
      </c>
      <c r="O252" s="46">
        <v>0</v>
      </c>
      <c r="P252" s="10">
        <f t="shared" si="85"/>
        <v>0</v>
      </c>
    </row>
    <row r="255" spans="1:19" customFormat="1" ht="60.75" customHeight="1" x14ac:dyDescent="0.4">
      <c r="A255" s="90" t="s">
        <v>425</v>
      </c>
      <c r="B255" s="90"/>
      <c r="C255" s="90"/>
      <c r="D255" s="90"/>
      <c r="M255" s="91" t="s">
        <v>426</v>
      </c>
      <c r="N255" s="91"/>
      <c r="O255" s="91"/>
      <c r="P255" s="91"/>
      <c r="Q255" s="66"/>
      <c r="R255" s="66"/>
      <c r="S255" s="66"/>
    </row>
    <row r="256" spans="1:19" customFormat="1" ht="60.75" customHeight="1" x14ac:dyDescent="0.4">
      <c r="A256" s="69"/>
      <c r="B256" s="69"/>
      <c r="C256" s="69"/>
      <c r="D256" s="69"/>
      <c r="M256" s="70"/>
      <c r="N256" s="70"/>
      <c r="O256" s="70"/>
      <c r="P256" s="70"/>
      <c r="Q256" s="66"/>
      <c r="R256" s="66"/>
      <c r="S256" s="66"/>
    </row>
    <row r="257" spans="1:19" customFormat="1" ht="60.75" customHeight="1" x14ac:dyDescent="0.4">
      <c r="A257" s="69"/>
      <c r="B257" s="69"/>
      <c r="C257" s="69"/>
      <c r="D257" s="69"/>
      <c r="M257" s="70"/>
      <c r="N257" s="70"/>
      <c r="O257" s="70"/>
      <c r="P257" s="70"/>
      <c r="Q257" s="66"/>
      <c r="R257" s="66"/>
      <c r="S257" s="66"/>
    </row>
    <row r="258" spans="1:19" customFormat="1" ht="60.75" customHeight="1" x14ac:dyDescent="0.4">
      <c r="A258" s="69"/>
      <c r="B258" s="69"/>
      <c r="C258" s="69"/>
      <c r="D258" s="69"/>
      <c r="M258" s="70"/>
      <c r="N258" s="70"/>
      <c r="O258" s="70"/>
      <c r="P258" s="70"/>
      <c r="Q258" s="66"/>
      <c r="R258" s="66"/>
      <c r="S258" s="66"/>
    </row>
    <row r="259" spans="1:19" customFormat="1" ht="60.75" customHeight="1" x14ac:dyDescent="0.4">
      <c r="A259" s="69"/>
      <c r="B259" s="69"/>
      <c r="C259" s="69"/>
      <c r="D259" s="69"/>
      <c r="M259" s="70"/>
      <c r="N259" s="70"/>
      <c r="O259" s="70"/>
      <c r="P259" s="70"/>
      <c r="Q259" s="66"/>
      <c r="R259" s="66"/>
      <c r="S259" s="66"/>
    </row>
    <row r="260" spans="1:19" customFormat="1" ht="60.75" customHeight="1" x14ac:dyDescent="0.4">
      <c r="A260" s="69"/>
      <c r="B260" s="69"/>
      <c r="C260" s="69"/>
      <c r="D260" s="69"/>
      <c r="M260" s="70"/>
      <c r="N260" s="70"/>
      <c r="O260" s="70"/>
      <c r="P260" s="70"/>
      <c r="Q260" s="66"/>
      <c r="R260" s="66"/>
      <c r="S260" s="66"/>
    </row>
    <row r="261" spans="1:19" customFormat="1" ht="13.8" x14ac:dyDescent="0.25">
      <c r="K261" s="38"/>
      <c r="P261" s="1"/>
      <c r="Q261" s="1"/>
      <c r="R261" s="1"/>
    </row>
    <row r="262" spans="1:19" customFormat="1" ht="13.8" x14ac:dyDescent="0.25">
      <c r="K262" s="38"/>
      <c r="P262" s="1"/>
      <c r="Q262" s="1"/>
      <c r="R262" s="1"/>
    </row>
    <row r="263" spans="1:19" customFormat="1" ht="13.8" x14ac:dyDescent="0.25">
      <c r="K263" s="38"/>
      <c r="P263" s="1"/>
      <c r="Q263" s="1"/>
      <c r="R263" s="1"/>
    </row>
    <row r="264" spans="1:19" customFormat="1" ht="18" x14ac:dyDescent="0.35">
      <c r="A264" s="67" t="s">
        <v>427</v>
      </c>
      <c r="B264" s="68"/>
      <c r="C264" s="68"/>
      <c r="D264" s="68"/>
      <c r="E264" s="68"/>
      <c r="F264" s="68"/>
      <c r="G264" s="68"/>
      <c r="H264" s="68"/>
      <c r="I264" s="68"/>
      <c r="J264" s="68"/>
      <c r="K264" s="68"/>
      <c r="L264" s="68"/>
      <c r="M264" s="68"/>
      <c r="N264" s="68"/>
      <c r="O264" s="68"/>
      <c r="P264" s="68"/>
      <c r="Q264" s="66"/>
      <c r="R264" s="66"/>
      <c r="S264" s="66"/>
    </row>
    <row r="265" spans="1:19" customFormat="1" ht="18" x14ac:dyDescent="0.35">
      <c r="A265" s="67" t="s">
        <v>428</v>
      </c>
      <c r="B265" s="68"/>
      <c r="C265" s="68"/>
      <c r="D265" s="68"/>
      <c r="E265" s="68"/>
      <c r="F265" s="68"/>
      <c r="G265" s="68"/>
      <c r="H265" s="68"/>
      <c r="I265" s="68"/>
      <c r="J265" s="68"/>
      <c r="K265" s="68"/>
      <c r="L265" s="68"/>
      <c r="M265" s="68"/>
      <c r="N265" s="68"/>
      <c r="O265" s="68"/>
      <c r="P265" s="68"/>
      <c r="Q265" s="66"/>
      <c r="R265" s="66"/>
      <c r="S265" s="66"/>
    </row>
  </sheetData>
  <mergeCells count="4">
    <mergeCell ref="A3:O3"/>
    <mergeCell ref="A2:P2"/>
    <mergeCell ref="A255:D255"/>
    <mergeCell ref="M255:P255"/>
  </mergeCells>
  <pageMargins left="0.39370078740157483" right="0.39370078740157483" top="0.39370078740157483" bottom="0.39370078740157483" header="0.31496062992125984" footer="0.31496062992125984"/>
  <pageSetup paperSize="9" scale="69" fitToHeight="0" orientation="landscape" r:id="rId1"/>
  <headerFooter differentFirst="1">
    <firstHeader>&amp;L&amp;P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5"/>
  <sheetViews>
    <sheetView view="pageBreakPreview" zoomScale="70" zoomScaleNormal="100" zoomScaleSheetLayoutView="70" workbookViewId="0">
      <selection activeCell="P1" sqref="P1"/>
    </sheetView>
  </sheetViews>
  <sheetFormatPr defaultRowHeight="13.2" x14ac:dyDescent="0.25"/>
  <cols>
    <col min="1" max="1" width="49" customWidth="1"/>
    <col min="2" max="2" width="5.6640625" customWidth="1"/>
    <col min="3" max="3" width="8.44140625" customWidth="1"/>
    <col min="4" max="4" width="6.33203125" customWidth="1"/>
    <col min="5" max="5" width="7.77734375" bestFit="1" customWidth="1"/>
    <col min="6" max="6" width="5.109375" customWidth="1"/>
    <col min="7" max="7" width="4.109375" customWidth="1"/>
    <col min="8" max="8" width="8.44140625" bestFit="1" customWidth="1"/>
    <col min="9" max="9" width="7.109375" customWidth="1"/>
    <col min="10" max="10" width="14.33203125" customWidth="1"/>
    <col min="11" max="11" width="12.109375" customWidth="1"/>
    <col min="12" max="12" width="9.33203125" customWidth="1"/>
    <col min="13" max="14" width="21.77734375" bestFit="1" customWidth="1"/>
    <col min="15" max="15" width="20.109375" bestFit="1" customWidth="1"/>
    <col min="16" max="16" width="21.33203125" customWidth="1"/>
  </cols>
  <sheetData>
    <row r="1" spans="1:16" x14ac:dyDescent="0.25">
      <c r="P1" t="s">
        <v>433</v>
      </c>
    </row>
    <row r="2" spans="1:16" ht="30.75" customHeight="1" x14ac:dyDescent="0.25">
      <c r="A2" s="89" t="s">
        <v>434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</row>
    <row r="3" spans="1:16" ht="15" customHeight="1" x14ac:dyDescent="0.25">
      <c r="A3" s="88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t="s">
        <v>1</v>
      </c>
    </row>
    <row r="4" spans="1:16" ht="42.6" customHeight="1" x14ac:dyDescent="0.25">
      <c r="A4" s="6" t="s">
        <v>157</v>
      </c>
      <c r="B4" s="6" t="s">
        <v>2</v>
      </c>
      <c r="C4" s="6" t="s">
        <v>158</v>
      </c>
      <c r="D4" s="6" t="s">
        <v>159</v>
      </c>
      <c r="E4" s="6" t="s">
        <v>3</v>
      </c>
      <c r="F4" s="6" t="s">
        <v>4</v>
      </c>
      <c r="G4" s="6" t="s">
        <v>5</v>
      </c>
      <c r="H4" s="6" t="s">
        <v>6</v>
      </c>
      <c r="I4" s="6" t="s">
        <v>7</v>
      </c>
      <c r="J4" s="19" t="s">
        <v>8</v>
      </c>
      <c r="K4" s="19" t="s">
        <v>9</v>
      </c>
      <c r="L4" s="19" t="s">
        <v>10</v>
      </c>
      <c r="M4" s="6" t="s">
        <v>11</v>
      </c>
      <c r="N4" s="6" t="s">
        <v>422</v>
      </c>
      <c r="O4" s="6" t="s">
        <v>423</v>
      </c>
      <c r="P4" s="6" t="s">
        <v>424</v>
      </c>
    </row>
    <row r="5" spans="1:16" ht="14.4" customHeight="1" x14ac:dyDescent="0.25">
      <c r="A5" s="20" t="s">
        <v>12</v>
      </c>
      <c r="B5" s="20" t="s">
        <v>13</v>
      </c>
      <c r="C5" s="20" t="s">
        <v>14</v>
      </c>
      <c r="D5" s="20" t="s">
        <v>15</v>
      </c>
      <c r="E5" s="20" t="s">
        <v>16</v>
      </c>
      <c r="F5" s="20" t="s">
        <v>17</v>
      </c>
      <c r="G5" s="20" t="s">
        <v>18</v>
      </c>
      <c r="H5" s="20" t="s">
        <v>19</v>
      </c>
      <c r="I5" s="20" t="s">
        <v>20</v>
      </c>
      <c r="J5" s="20">
        <v>10</v>
      </c>
      <c r="K5" s="20">
        <v>11</v>
      </c>
      <c r="L5" s="20">
        <v>12</v>
      </c>
      <c r="M5" s="20">
        <v>13</v>
      </c>
      <c r="N5" s="20">
        <v>14</v>
      </c>
      <c r="O5" s="20">
        <v>15</v>
      </c>
      <c r="P5" s="20">
        <v>15</v>
      </c>
    </row>
    <row r="6" spans="1:16" s="17" customFormat="1" ht="15.6" x14ac:dyDescent="0.25">
      <c r="A6" s="22" t="s">
        <v>26</v>
      </c>
      <c r="B6" s="23" t="s">
        <v>0</v>
      </c>
      <c r="C6" s="23" t="s">
        <v>0</v>
      </c>
      <c r="D6" s="23" t="s">
        <v>0</v>
      </c>
      <c r="E6" s="23" t="s">
        <v>0</v>
      </c>
      <c r="F6" s="23" t="s">
        <v>0</v>
      </c>
      <c r="G6" s="23" t="s">
        <v>0</v>
      </c>
      <c r="H6" s="23" t="s">
        <v>0</v>
      </c>
      <c r="I6" s="23" t="s">
        <v>0</v>
      </c>
      <c r="J6" s="23" t="s">
        <v>0</v>
      </c>
      <c r="K6" s="23" t="s">
        <v>0</v>
      </c>
      <c r="L6" s="23" t="s">
        <v>0</v>
      </c>
      <c r="M6" s="24">
        <f>M7+M15+M25</f>
        <v>249983494.51999998</v>
      </c>
      <c r="N6" s="24">
        <f t="shared" ref="N6:O6" si="0">N7+N15+N25</f>
        <v>0</v>
      </c>
      <c r="O6" s="24">
        <f t="shared" si="0"/>
        <v>0</v>
      </c>
      <c r="P6" s="25">
        <f>O6/M6</f>
        <v>0</v>
      </c>
    </row>
    <row r="7" spans="1:16" s="37" customFormat="1" ht="62.4" x14ac:dyDescent="0.25">
      <c r="A7" s="22" t="s">
        <v>48</v>
      </c>
      <c r="B7" s="26" t="s">
        <v>49</v>
      </c>
      <c r="C7" s="26" t="s">
        <v>0</v>
      </c>
      <c r="D7" s="26" t="s">
        <v>0</v>
      </c>
      <c r="E7" s="26" t="s">
        <v>0</v>
      </c>
      <c r="F7" s="26" t="s">
        <v>0</v>
      </c>
      <c r="G7" s="26" t="s">
        <v>0</v>
      </c>
      <c r="H7" s="26" t="s">
        <v>0</v>
      </c>
      <c r="I7" s="26" t="s">
        <v>0</v>
      </c>
      <c r="J7" s="26" t="s">
        <v>0</v>
      </c>
      <c r="K7" s="26" t="s">
        <v>0</v>
      </c>
      <c r="L7" s="26" t="s">
        <v>0</v>
      </c>
      <c r="M7" s="24">
        <f t="shared" ref="M7:M13" si="1">M8</f>
        <v>200000</v>
      </c>
      <c r="N7" s="24">
        <f t="shared" ref="N7:O13" si="2">N8</f>
        <v>0</v>
      </c>
      <c r="O7" s="24">
        <f t="shared" si="2"/>
        <v>0</v>
      </c>
      <c r="P7" s="25">
        <f t="shared" ref="P7:P40" si="3">O7/M7</f>
        <v>0</v>
      </c>
    </row>
    <row r="8" spans="1:16" s="37" customFormat="1" ht="74.25" customHeight="1" x14ac:dyDescent="0.25">
      <c r="A8" s="22" t="s">
        <v>50</v>
      </c>
      <c r="B8" s="26" t="s">
        <v>49</v>
      </c>
      <c r="C8" s="26" t="s">
        <v>13</v>
      </c>
      <c r="D8" s="26" t="s">
        <v>33</v>
      </c>
      <c r="E8" s="26" t="s">
        <v>0</v>
      </c>
      <c r="F8" s="26" t="s">
        <v>0</v>
      </c>
      <c r="G8" s="26" t="s">
        <v>0</v>
      </c>
      <c r="H8" s="26" t="s">
        <v>0</v>
      </c>
      <c r="I8" s="26" t="s">
        <v>0</v>
      </c>
      <c r="J8" s="26" t="s">
        <v>0</v>
      </c>
      <c r="K8" s="26" t="s">
        <v>0</v>
      </c>
      <c r="L8" s="26" t="s">
        <v>0</v>
      </c>
      <c r="M8" s="24">
        <f t="shared" si="1"/>
        <v>200000</v>
      </c>
      <c r="N8" s="24">
        <f t="shared" si="2"/>
        <v>0</v>
      </c>
      <c r="O8" s="24">
        <f t="shared" si="2"/>
        <v>0</v>
      </c>
      <c r="P8" s="25">
        <f t="shared" si="3"/>
        <v>0</v>
      </c>
    </row>
    <row r="9" spans="1:16" s="37" customFormat="1" ht="45" customHeight="1" x14ac:dyDescent="0.25">
      <c r="A9" s="22" t="s">
        <v>51</v>
      </c>
      <c r="B9" s="26" t="s">
        <v>49</v>
      </c>
      <c r="C9" s="26" t="s">
        <v>13</v>
      </c>
      <c r="D9" s="26" t="s">
        <v>33</v>
      </c>
      <c r="E9" s="26" t="s">
        <v>52</v>
      </c>
      <c r="F9" s="26" t="s">
        <v>0</v>
      </c>
      <c r="G9" s="26" t="s">
        <v>0</v>
      </c>
      <c r="H9" s="26" t="s">
        <v>0</v>
      </c>
      <c r="I9" s="26" t="s">
        <v>0</v>
      </c>
      <c r="J9" s="26" t="s">
        <v>0</v>
      </c>
      <c r="K9" s="26" t="s">
        <v>0</v>
      </c>
      <c r="L9" s="26" t="s">
        <v>0</v>
      </c>
      <c r="M9" s="24">
        <f t="shared" si="1"/>
        <v>200000</v>
      </c>
      <c r="N9" s="24">
        <f t="shared" si="2"/>
        <v>0</v>
      </c>
      <c r="O9" s="24">
        <f t="shared" si="2"/>
        <v>0</v>
      </c>
      <c r="P9" s="25">
        <f t="shared" si="3"/>
        <v>0</v>
      </c>
    </row>
    <row r="10" spans="1:16" s="37" customFormat="1" ht="15.6" x14ac:dyDescent="0.25">
      <c r="A10" s="22" t="s">
        <v>53</v>
      </c>
      <c r="B10" s="26" t="s">
        <v>49</v>
      </c>
      <c r="C10" s="26" t="s">
        <v>13</v>
      </c>
      <c r="D10" s="26" t="s">
        <v>33</v>
      </c>
      <c r="E10" s="26" t="s">
        <v>52</v>
      </c>
      <c r="F10" s="26" t="s">
        <v>54</v>
      </c>
      <c r="G10" s="26" t="s">
        <v>0</v>
      </c>
      <c r="H10" s="26" t="s">
        <v>0</v>
      </c>
      <c r="I10" s="26" t="s">
        <v>0</v>
      </c>
      <c r="J10" s="26" t="s">
        <v>0</v>
      </c>
      <c r="K10" s="26" t="s">
        <v>0</v>
      </c>
      <c r="L10" s="26" t="s">
        <v>0</v>
      </c>
      <c r="M10" s="24">
        <f t="shared" si="1"/>
        <v>200000</v>
      </c>
      <c r="N10" s="24">
        <f t="shared" si="2"/>
        <v>0</v>
      </c>
      <c r="O10" s="24">
        <f t="shared" si="2"/>
        <v>0</v>
      </c>
      <c r="P10" s="25">
        <f t="shared" si="3"/>
        <v>0</v>
      </c>
    </row>
    <row r="11" spans="1:16" s="37" customFormat="1" ht="31.2" x14ac:dyDescent="0.25">
      <c r="A11" s="22" t="s">
        <v>55</v>
      </c>
      <c r="B11" s="26" t="s">
        <v>49</v>
      </c>
      <c r="C11" s="26" t="s">
        <v>13</v>
      </c>
      <c r="D11" s="26" t="s">
        <v>33</v>
      </c>
      <c r="E11" s="26" t="s">
        <v>52</v>
      </c>
      <c r="F11" s="26" t="s">
        <v>54</v>
      </c>
      <c r="G11" s="26" t="s">
        <v>22</v>
      </c>
      <c r="H11" s="26" t="s">
        <v>0</v>
      </c>
      <c r="I11" s="26" t="s">
        <v>0</v>
      </c>
      <c r="J11" s="26" t="s">
        <v>0</v>
      </c>
      <c r="K11" s="26" t="s">
        <v>0</v>
      </c>
      <c r="L11" s="26" t="s">
        <v>0</v>
      </c>
      <c r="M11" s="24">
        <f t="shared" si="1"/>
        <v>200000</v>
      </c>
      <c r="N11" s="24">
        <f t="shared" si="2"/>
        <v>0</v>
      </c>
      <c r="O11" s="24">
        <f t="shared" si="2"/>
        <v>0</v>
      </c>
      <c r="P11" s="25">
        <f t="shared" si="3"/>
        <v>0</v>
      </c>
    </row>
    <row r="12" spans="1:16" s="37" customFormat="1" ht="75.150000000000006" customHeight="1" x14ac:dyDescent="0.25">
      <c r="A12" s="22" t="s">
        <v>56</v>
      </c>
      <c r="B12" s="26" t="s">
        <v>49</v>
      </c>
      <c r="C12" s="26" t="s">
        <v>13</v>
      </c>
      <c r="D12" s="26" t="s">
        <v>33</v>
      </c>
      <c r="E12" s="26" t="s">
        <v>52</v>
      </c>
      <c r="F12" s="26" t="s">
        <v>54</v>
      </c>
      <c r="G12" s="26" t="s">
        <v>22</v>
      </c>
      <c r="H12" s="26" t="s">
        <v>57</v>
      </c>
      <c r="I12" s="26" t="s">
        <v>0</v>
      </c>
      <c r="J12" s="26" t="s">
        <v>0</v>
      </c>
      <c r="K12" s="26" t="s">
        <v>0</v>
      </c>
      <c r="L12" s="26" t="s">
        <v>0</v>
      </c>
      <c r="M12" s="24">
        <f t="shared" si="1"/>
        <v>200000</v>
      </c>
      <c r="N12" s="24">
        <f t="shared" si="2"/>
        <v>0</v>
      </c>
      <c r="O12" s="24">
        <f t="shared" si="2"/>
        <v>0</v>
      </c>
      <c r="P12" s="25">
        <f t="shared" si="3"/>
        <v>0</v>
      </c>
    </row>
    <row r="13" spans="1:16" s="37" customFormat="1" ht="62.4" x14ac:dyDescent="0.25">
      <c r="A13" s="22" t="s">
        <v>58</v>
      </c>
      <c r="B13" s="26" t="s">
        <v>49</v>
      </c>
      <c r="C13" s="26" t="s">
        <v>13</v>
      </c>
      <c r="D13" s="26" t="s">
        <v>33</v>
      </c>
      <c r="E13" s="26" t="s">
        <v>52</v>
      </c>
      <c r="F13" s="26" t="s">
        <v>54</v>
      </c>
      <c r="G13" s="26" t="s">
        <v>22</v>
      </c>
      <c r="H13" s="26" t="s">
        <v>57</v>
      </c>
      <c r="I13" s="26" t="s">
        <v>59</v>
      </c>
      <c r="J13" s="26" t="s">
        <v>0</v>
      </c>
      <c r="K13" s="26" t="s">
        <v>0</v>
      </c>
      <c r="L13" s="26" t="s">
        <v>0</v>
      </c>
      <c r="M13" s="24">
        <f t="shared" si="1"/>
        <v>200000</v>
      </c>
      <c r="N13" s="24">
        <f t="shared" si="2"/>
        <v>0</v>
      </c>
      <c r="O13" s="24">
        <f t="shared" si="2"/>
        <v>0</v>
      </c>
      <c r="P13" s="25">
        <f t="shared" si="3"/>
        <v>0</v>
      </c>
    </row>
    <row r="14" spans="1:16" s="17" customFormat="1" ht="28.5" customHeight="1" x14ac:dyDescent="0.25">
      <c r="A14" s="31" t="s">
        <v>165</v>
      </c>
      <c r="B14" s="23" t="s">
        <v>49</v>
      </c>
      <c r="C14" s="23" t="s">
        <v>13</v>
      </c>
      <c r="D14" s="23" t="s">
        <v>33</v>
      </c>
      <c r="E14" s="23" t="s">
        <v>52</v>
      </c>
      <c r="F14" s="23" t="s">
        <v>54</v>
      </c>
      <c r="G14" s="23" t="s">
        <v>22</v>
      </c>
      <c r="H14" s="23" t="s">
        <v>57</v>
      </c>
      <c r="I14" s="23" t="s">
        <v>59</v>
      </c>
      <c r="J14" s="23" t="s">
        <v>0</v>
      </c>
      <c r="K14" s="23" t="s">
        <v>0</v>
      </c>
      <c r="L14" s="23" t="s">
        <v>0</v>
      </c>
      <c r="M14" s="33">
        <v>200000</v>
      </c>
      <c r="N14" s="33">
        <v>0</v>
      </c>
      <c r="O14" s="33">
        <v>0</v>
      </c>
      <c r="P14" s="25">
        <f t="shared" si="3"/>
        <v>0</v>
      </c>
    </row>
    <row r="15" spans="1:16" s="17" customFormat="1" ht="15.6" x14ac:dyDescent="0.25">
      <c r="A15" s="22" t="s">
        <v>60</v>
      </c>
      <c r="B15" s="30" t="s">
        <v>23</v>
      </c>
      <c r="C15" s="30" t="s">
        <v>0</v>
      </c>
      <c r="D15" s="30" t="s">
        <v>0</v>
      </c>
      <c r="E15" s="30" t="s">
        <v>0</v>
      </c>
      <c r="F15" s="30" t="s">
        <v>0</v>
      </c>
      <c r="G15" s="30" t="s">
        <v>0</v>
      </c>
      <c r="H15" s="28" t="s">
        <v>0</v>
      </c>
      <c r="I15" s="28" t="s">
        <v>0</v>
      </c>
      <c r="J15" s="28" t="s">
        <v>0</v>
      </c>
      <c r="K15" s="28" t="s">
        <v>0</v>
      </c>
      <c r="L15" s="27" t="s">
        <v>0</v>
      </c>
      <c r="M15" s="24">
        <f>M16</f>
        <v>229195807.51999998</v>
      </c>
      <c r="N15" s="24">
        <f t="shared" ref="N15:O19" si="4">N16</f>
        <v>0</v>
      </c>
      <c r="O15" s="24">
        <f t="shared" si="4"/>
        <v>0</v>
      </c>
      <c r="P15" s="25">
        <f t="shared" si="3"/>
        <v>0</v>
      </c>
    </row>
    <row r="16" spans="1:16" s="17" customFormat="1" ht="62.4" x14ac:dyDescent="0.25">
      <c r="A16" s="22" t="s">
        <v>71</v>
      </c>
      <c r="B16" s="30" t="s">
        <v>23</v>
      </c>
      <c r="C16" s="30" t="s">
        <v>13</v>
      </c>
      <c r="D16" s="30" t="s">
        <v>33</v>
      </c>
      <c r="E16" s="30" t="s">
        <v>0</v>
      </c>
      <c r="F16" s="30" t="s">
        <v>0</v>
      </c>
      <c r="G16" s="30" t="s">
        <v>0</v>
      </c>
      <c r="H16" s="28" t="s">
        <v>0</v>
      </c>
      <c r="I16" s="28" t="s">
        <v>0</v>
      </c>
      <c r="J16" s="28" t="s">
        <v>0</v>
      </c>
      <c r="K16" s="28" t="s">
        <v>0</v>
      </c>
      <c r="L16" s="27" t="s">
        <v>0</v>
      </c>
      <c r="M16" s="24">
        <f>M17</f>
        <v>229195807.51999998</v>
      </c>
      <c r="N16" s="24">
        <f t="shared" si="4"/>
        <v>0</v>
      </c>
      <c r="O16" s="24">
        <f t="shared" si="4"/>
        <v>0</v>
      </c>
      <c r="P16" s="25">
        <f t="shared" si="3"/>
        <v>0</v>
      </c>
    </row>
    <row r="17" spans="1:16" s="17" customFormat="1" ht="31.2" x14ac:dyDescent="0.25">
      <c r="A17" s="22" t="s">
        <v>72</v>
      </c>
      <c r="B17" s="30" t="s">
        <v>23</v>
      </c>
      <c r="C17" s="30" t="s">
        <v>13</v>
      </c>
      <c r="D17" s="30" t="s">
        <v>33</v>
      </c>
      <c r="E17" s="30" t="s">
        <v>73</v>
      </c>
      <c r="F17" s="30" t="s">
        <v>0</v>
      </c>
      <c r="G17" s="30" t="s">
        <v>0</v>
      </c>
      <c r="H17" s="28" t="s">
        <v>0</v>
      </c>
      <c r="I17" s="28" t="s">
        <v>0</v>
      </c>
      <c r="J17" s="28" t="s">
        <v>0</v>
      </c>
      <c r="K17" s="28" t="s">
        <v>0</v>
      </c>
      <c r="L17" s="27" t="s">
        <v>0</v>
      </c>
      <c r="M17" s="24">
        <f>M18</f>
        <v>229195807.51999998</v>
      </c>
      <c r="N17" s="24">
        <f t="shared" si="4"/>
        <v>0</v>
      </c>
      <c r="O17" s="24">
        <f t="shared" si="4"/>
        <v>0</v>
      </c>
      <c r="P17" s="25">
        <f t="shared" si="3"/>
        <v>0</v>
      </c>
    </row>
    <row r="18" spans="1:16" s="17" customFormat="1" ht="15.6" x14ac:dyDescent="0.25">
      <c r="A18" s="29" t="s">
        <v>61</v>
      </c>
      <c r="B18" s="30" t="s">
        <v>23</v>
      </c>
      <c r="C18" s="30" t="s">
        <v>13</v>
      </c>
      <c r="D18" s="30" t="s">
        <v>33</v>
      </c>
      <c r="E18" s="30" t="s">
        <v>73</v>
      </c>
      <c r="F18" s="30" t="s">
        <v>62</v>
      </c>
      <c r="G18" s="30" t="s">
        <v>0</v>
      </c>
      <c r="H18" s="30" t="s">
        <v>0</v>
      </c>
      <c r="I18" s="30" t="s">
        <v>0</v>
      </c>
      <c r="J18" s="30" t="s">
        <v>0</v>
      </c>
      <c r="K18" s="30" t="s">
        <v>0</v>
      </c>
      <c r="L18" s="26" t="s">
        <v>0</v>
      </c>
      <c r="M18" s="24">
        <f>M19</f>
        <v>229195807.51999998</v>
      </c>
      <c r="N18" s="24">
        <f t="shared" si="4"/>
        <v>0</v>
      </c>
      <c r="O18" s="24">
        <f t="shared" si="4"/>
        <v>0</v>
      </c>
      <c r="P18" s="25">
        <f t="shared" si="3"/>
        <v>0</v>
      </c>
    </row>
    <row r="19" spans="1:16" s="17" customFormat="1" ht="15.6" x14ac:dyDescent="0.25">
      <c r="A19" s="29" t="s">
        <v>392</v>
      </c>
      <c r="B19" s="30" t="s">
        <v>23</v>
      </c>
      <c r="C19" s="30" t="s">
        <v>13</v>
      </c>
      <c r="D19" s="30" t="s">
        <v>33</v>
      </c>
      <c r="E19" s="30" t="s">
        <v>73</v>
      </c>
      <c r="F19" s="30" t="s">
        <v>62</v>
      </c>
      <c r="G19" s="30" t="s">
        <v>62</v>
      </c>
      <c r="H19" s="30" t="s">
        <v>0</v>
      </c>
      <c r="I19" s="30" t="s">
        <v>0</v>
      </c>
      <c r="J19" s="30" t="s">
        <v>0</v>
      </c>
      <c r="K19" s="30" t="s">
        <v>0</v>
      </c>
      <c r="L19" s="26" t="s">
        <v>0</v>
      </c>
      <c r="M19" s="24">
        <f>M20</f>
        <v>229195807.51999998</v>
      </c>
      <c r="N19" s="24">
        <f t="shared" si="4"/>
        <v>0</v>
      </c>
      <c r="O19" s="24">
        <f t="shared" si="4"/>
        <v>0</v>
      </c>
      <c r="P19" s="25">
        <f t="shared" si="3"/>
        <v>0</v>
      </c>
    </row>
    <row r="20" spans="1:16" s="17" customFormat="1" ht="46.8" x14ac:dyDescent="0.25">
      <c r="A20" s="52" t="s">
        <v>74</v>
      </c>
      <c r="B20" s="71" t="s">
        <v>23</v>
      </c>
      <c r="C20" s="71" t="s">
        <v>13</v>
      </c>
      <c r="D20" s="71" t="s">
        <v>33</v>
      </c>
      <c r="E20" s="71" t="s">
        <v>73</v>
      </c>
      <c r="F20" s="71" t="s">
        <v>62</v>
      </c>
      <c r="G20" s="71" t="s">
        <v>62</v>
      </c>
      <c r="H20" s="71" t="s">
        <v>75</v>
      </c>
      <c r="I20" s="72" t="s">
        <v>0</v>
      </c>
      <c r="J20" s="72" t="s">
        <v>0</v>
      </c>
      <c r="K20" s="72" t="s">
        <v>0</v>
      </c>
      <c r="L20" s="73" t="s">
        <v>0</v>
      </c>
      <c r="M20" s="53">
        <f>M21+M23</f>
        <v>229195807.51999998</v>
      </c>
      <c r="N20" s="53">
        <f t="shared" ref="N20:O20" si="5">N21+N23</f>
        <v>0</v>
      </c>
      <c r="O20" s="53">
        <f t="shared" si="5"/>
        <v>0</v>
      </c>
      <c r="P20" s="74">
        <f t="shared" si="3"/>
        <v>0</v>
      </c>
    </row>
    <row r="21" spans="1:16" s="17" customFormat="1" ht="62.4" x14ac:dyDescent="0.25">
      <c r="A21" s="54" t="s">
        <v>76</v>
      </c>
      <c r="B21" s="80" t="s">
        <v>23</v>
      </c>
      <c r="C21" s="80" t="s">
        <v>13</v>
      </c>
      <c r="D21" s="80" t="s">
        <v>33</v>
      </c>
      <c r="E21" s="80" t="s">
        <v>73</v>
      </c>
      <c r="F21" s="80" t="s">
        <v>62</v>
      </c>
      <c r="G21" s="80" t="s">
        <v>62</v>
      </c>
      <c r="H21" s="80" t="s">
        <v>75</v>
      </c>
      <c r="I21" s="80" t="s">
        <v>77</v>
      </c>
      <c r="J21" s="80" t="s">
        <v>0</v>
      </c>
      <c r="K21" s="80" t="s">
        <v>0</v>
      </c>
      <c r="L21" s="55" t="s">
        <v>0</v>
      </c>
      <c r="M21" s="57">
        <f>M22</f>
        <v>111037907.52</v>
      </c>
      <c r="N21" s="57">
        <f t="shared" ref="N21:O21" si="6">N22</f>
        <v>0</v>
      </c>
      <c r="O21" s="57">
        <f t="shared" si="6"/>
        <v>0</v>
      </c>
      <c r="P21" s="81">
        <f t="shared" si="3"/>
        <v>0</v>
      </c>
    </row>
    <row r="22" spans="1:16" s="17" customFormat="1" ht="31.65" customHeight="1" x14ac:dyDescent="0.25">
      <c r="A22" s="58" t="s">
        <v>165</v>
      </c>
      <c r="B22" s="82" t="s">
        <v>23</v>
      </c>
      <c r="C22" s="82" t="s">
        <v>13</v>
      </c>
      <c r="D22" s="82" t="s">
        <v>33</v>
      </c>
      <c r="E22" s="82" t="s">
        <v>73</v>
      </c>
      <c r="F22" s="82" t="s">
        <v>62</v>
      </c>
      <c r="G22" s="82" t="s">
        <v>62</v>
      </c>
      <c r="H22" s="82" t="s">
        <v>75</v>
      </c>
      <c r="I22" s="82" t="s">
        <v>77</v>
      </c>
      <c r="J22" s="83" t="s">
        <v>0</v>
      </c>
      <c r="K22" s="83" t="s">
        <v>0</v>
      </c>
      <c r="L22" s="60" t="s">
        <v>0</v>
      </c>
      <c r="M22" s="61">
        <v>111037907.52</v>
      </c>
      <c r="N22" s="61">
        <v>0</v>
      </c>
      <c r="O22" s="61">
        <v>0</v>
      </c>
      <c r="P22" s="81">
        <f t="shared" si="3"/>
        <v>0</v>
      </c>
    </row>
    <row r="23" spans="1:16" s="17" customFormat="1" ht="62.4" x14ac:dyDescent="0.25">
      <c r="A23" s="54" t="s">
        <v>78</v>
      </c>
      <c r="B23" s="80" t="s">
        <v>23</v>
      </c>
      <c r="C23" s="80" t="s">
        <v>13</v>
      </c>
      <c r="D23" s="80" t="s">
        <v>33</v>
      </c>
      <c r="E23" s="80" t="s">
        <v>73</v>
      </c>
      <c r="F23" s="80" t="s">
        <v>62</v>
      </c>
      <c r="G23" s="80" t="s">
        <v>62</v>
      </c>
      <c r="H23" s="80" t="s">
        <v>75</v>
      </c>
      <c r="I23" s="80" t="s">
        <v>79</v>
      </c>
      <c r="J23" s="80" t="s">
        <v>0</v>
      </c>
      <c r="K23" s="80" t="s">
        <v>0</v>
      </c>
      <c r="L23" s="55" t="s">
        <v>0</v>
      </c>
      <c r="M23" s="57">
        <f>M24</f>
        <v>118157900</v>
      </c>
      <c r="N23" s="57">
        <f t="shared" ref="N23:O23" si="7">N24</f>
        <v>0</v>
      </c>
      <c r="O23" s="57">
        <f t="shared" si="7"/>
        <v>0</v>
      </c>
      <c r="P23" s="81">
        <f t="shared" si="3"/>
        <v>0</v>
      </c>
    </row>
    <row r="24" spans="1:16" s="17" customFormat="1" ht="31.65" customHeight="1" x14ac:dyDescent="0.25">
      <c r="A24" s="58" t="s">
        <v>165</v>
      </c>
      <c r="B24" s="82" t="s">
        <v>23</v>
      </c>
      <c r="C24" s="82" t="s">
        <v>13</v>
      </c>
      <c r="D24" s="82" t="s">
        <v>33</v>
      </c>
      <c r="E24" s="82" t="s">
        <v>73</v>
      </c>
      <c r="F24" s="82" t="s">
        <v>62</v>
      </c>
      <c r="G24" s="82" t="s">
        <v>62</v>
      </c>
      <c r="H24" s="82" t="s">
        <v>75</v>
      </c>
      <c r="I24" s="82" t="s">
        <v>79</v>
      </c>
      <c r="J24" s="83" t="s">
        <v>0</v>
      </c>
      <c r="K24" s="83" t="s">
        <v>0</v>
      </c>
      <c r="L24" s="60" t="s">
        <v>0</v>
      </c>
      <c r="M24" s="61">
        <v>118157900</v>
      </c>
      <c r="N24" s="61">
        <v>0</v>
      </c>
      <c r="O24" s="61">
        <v>0</v>
      </c>
      <c r="P24" s="81">
        <f t="shared" si="3"/>
        <v>0</v>
      </c>
    </row>
    <row r="25" spans="1:16" s="17" customFormat="1" ht="48.15" customHeight="1" x14ac:dyDescent="0.25">
      <c r="A25" s="54" t="s">
        <v>130</v>
      </c>
      <c r="B25" s="55" t="s">
        <v>131</v>
      </c>
      <c r="C25" s="55" t="s">
        <v>0</v>
      </c>
      <c r="D25" s="55" t="s">
        <v>0</v>
      </c>
      <c r="E25" s="55" t="s">
        <v>0</v>
      </c>
      <c r="F25" s="55" t="s">
        <v>0</v>
      </c>
      <c r="G25" s="55" t="s">
        <v>0</v>
      </c>
      <c r="H25" s="84" t="s">
        <v>0</v>
      </c>
      <c r="I25" s="84" t="s">
        <v>0</v>
      </c>
      <c r="J25" s="84" t="s">
        <v>0</v>
      </c>
      <c r="K25" s="84" t="s">
        <v>0</v>
      </c>
      <c r="L25" s="84" t="s">
        <v>0</v>
      </c>
      <c r="M25" s="57">
        <f>M26</f>
        <v>20587687</v>
      </c>
      <c r="N25" s="57">
        <f t="shared" ref="N25:O29" si="8">N26</f>
        <v>0</v>
      </c>
      <c r="O25" s="57">
        <f t="shared" si="8"/>
        <v>0</v>
      </c>
      <c r="P25" s="81">
        <f t="shared" si="3"/>
        <v>0</v>
      </c>
    </row>
    <row r="26" spans="1:16" s="17" customFormat="1" ht="54" customHeight="1" x14ac:dyDescent="0.25">
      <c r="A26" s="54" t="s">
        <v>142</v>
      </c>
      <c r="B26" s="55" t="s">
        <v>131</v>
      </c>
      <c r="C26" s="55" t="s">
        <v>13</v>
      </c>
      <c r="D26" s="55" t="s">
        <v>28</v>
      </c>
      <c r="E26" s="55" t="s">
        <v>0</v>
      </c>
      <c r="F26" s="55" t="s">
        <v>0</v>
      </c>
      <c r="G26" s="55" t="s">
        <v>0</v>
      </c>
      <c r="H26" s="84" t="s">
        <v>0</v>
      </c>
      <c r="I26" s="84" t="s">
        <v>0</v>
      </c>
      <c r="J26" s="84" t="s">
        <v>0</v>
      </c>
      <c r="K26" s="84" t="s">
        <v>0</v>
      </c>
      <c r="L26" s="84" t="s">
        <v>0</v>
      </c>
      <c r="M26" s="57">
        <f>M27</f>
        <v>20587687</v>
      </c>
      <c r="N26" s="57">
        <f t="shared" si="8"/>
        <v>0</v>
      </c>
      <c r="O26" s="57">
        <f t="shared" si="8"/>
        <v>0</v>
      </c>
      <c r="P26" s="81">
        <f t="shared" si="3"/>
        <v>0</v>
      </c>
    </row>
    <row r="27" spans="1:16" s="17" customFormat="1" ht="36" customHeight="1" x14ac:dyDescent="0.25">
      <c r="A27" s="54" t="s">
        <v>143</v>
      </c>
      <c r="B27" s="55" t="s">
        <v>131</v>
      </c>
      <c r="C27" s="55" t="s">
        <v>13</v>
      </c>
      <c r="D27" s="55" t="s">
        <v>28</v>
      </c>
      <c r="E27" s="55" t="s">
        <v>144</v>
      </c>
      <c r="F27" s="55" t="s">
        <v>0</v>
      </c>
      <c r="G27" s="55" t="s">
        <v>0</v>
      </c>
      <c r="H27" s="84" t="s">
        <v>0</v>
      </c>
      <c r="I27" s="84" t="s">
        <v>0</v>
      </c>
      <c r="J27" s="84" t="s">
        <v>0</v>
      </c>
      <c r="K27" s="84" t="s">
        <v>0</v>
      </c>
      <c r="L27" s="84" t="s">
        <v>0</v>
      </c>
      <c r="M27" s="57">
        <f>M28</f>
        <v>20587687</v>
      </c>
      <c r="N27" s="57">
        <f t="shared" si="8"/>
        <v>0</v>
      </c>
      <c r="O27" s="57">
        <f t="shared" si="8"/>
        <v>0</v>
      </c>
      <c r="P27" s="81">
        <f t="shared" si="3"/>
        <v>0</v>
      </c>
    </row>
    <row r="28" spans="1:16" s="17" customFormat="1" ht="15.6" x14ac:dyDescent="0.25">
      <c r="A28" s="85" t="s">
        <v>134</v>
      </c>
      <c r="B28" s="55" t="s">
        <v>131</v>
      </c>
      <c r="C28" s="55" t="s">
        <v>13</v>
      </c>
      <c r="D28" s="55" t="s">
        <v>28</v>
      </c>
      <c r="E28" s="55" t="s">
        <v>144</v>
      </c>
      <c r="F28" s="55" t="s">
        <v>21</v>
      </c>
      <c r="G28" s="55" t="s">
        <v>0</v>
      </c>
      <c r="H28" s="55" t="s">
        <v>0</v>
      </c>
      <c r="I28" s="55" t="s">
        <v>0</v>
      </c>
      <c r="J28" s="55" t="s">
        <v>0</v>
      </c>
      <c r="K28" s="55" t="s">
        <v>0</v>
      </c>
      <c r="L28" s="55" t="s">
        <v>0</v>
      </c>
      <c r="M28" s="57">
        <f>M29</f>
        <v>20587687</v>
      </c>
      <c r="N28" s="57">
        <f t="shared" si="8"/>
        <v>0</v>
      </c>
      <c r="O28" s="57">
        <f t="shared" si="8"/>
        <v>0</v>
      </c>
      <c r="P28" s="81">
        <f t="shared" si="3"/>
        <v>0</v>
      </c>
    </row>
    <row r="29" spans="1:16" s="17" customFormat="1" ht="15.6" x14ac:dyDescent="0.25">
      <c r="A29" s="85" t="s">
        <v>145</v>
      </c>
      <c r="B29" s="55" t="s">
        <v>131</v>
      </c>
      <c r="C29" s="55" t="s">
        <v>13</v>
      </c>
      <c r="D29" s="55" t="s">
        <v>28</v>
      </c>
      <c r="E29" s="55" t="s">
        <v>144</v>
      </c>
      <c r="F29" s="55" t="s">
        <v>21</v>
      </c>
      <c r="G29" s="55" t="s">
        <v>33</v>
      </c>
      <c r="H29" s="55" t="s">
        <v>0</v>
      </c>
      <c r="I29" s="55" t="s">
        <v>0</v>
      </c>
      <c r="J29" s="55" t="s">
        <v>0</v>
      </c>
      <c r="K29" s="55" t="s">
        <v>0</v>
      </c>
      <c r="L29" s="55" t="s">
        <v>0</v>
      </c>
      <c r="M29" s="57">
        <f>M30</f>
        <v>20587687</v>
      </c>
      <c r="N29" s="57">
        <f t="shared" si="8"/>
        <v>0</v>
      </c>
      <c r="O29" s="57">
        <f t="shared" si="8"/>
        <v>0</v>
      </c>
      <c r="P29" s="81">
        <f t="shared" si="3"/>
        <v>0</v>
      </c>
    </row>
    <row r="30" spans="1:16" s="17" customFormat="1" ht="73.5" customHeight="1" x14ac:dyDescent="0.25">
      <c r="A30" s="54" t="s">
        <v>146</v>
      </c>
      <c r="B30" s="55" t="s">
        <v>131</v>
      </c>
      <c r="C30" s="55" t="s">
        <v>13</v>
      </c>
      <c r="D30" s="55" t="s">
        <v>28</v>
      </c>
      <c r="E30" s="55" t="s">
        <v>144</v>
      </c>
      <c r="F30" s="55" t="s">
        <v>21</v>
      </c>
      <c r="G30" s="55" t="s">
        <v>33</v>
      </c>
      <c r="H30" s="55" t="s">
        <v>147</v>
      </c>
      <c r="I30" s="84" t="s">
        <v>0</v>
      </c>
      <c r="J30" s="84" t="s">
        <v>0</v>
      </c>
      <c r="K30" s="84" t="s">
        <v>0</v>
      </c>
      <c r="L30" s="84" t="s">
        <v>0</v>
      </c>
      <c r="M30" s="57">
        <f>M31+M34</f>
        <v>20587687</v>
      </c>
      <c r="N30" s="57">
        <f>N31+N34</f>
        <v>0</v>
      </c>
      <c r="O30" s="57">
        <f>O31+O34</f>
        <v>0</v>
      </c>
      <c r="P30" s="81">
        <f t="shared" si="3"/>
        <v>0</v>
      </c>
    </row>
    <row r="31" spans="1:16" s="17" customFormat="1" ht="93.15" customHeight="1" x14ac:dyDescent="0.25">
      <c r="A31" s="54" t="s">
        <v>76</v>
      </c>
      <c r="B31" s="55" t="s">
        <v>131</v>
      </c>
      <c r="C31" s="55" t="s">
        <v>13</v>
      </c>
      <c r="D31" s="55" t="s">
        <v>28</v>
      </c>
      <c r="E31" s="55" t="s">
        <v>144</v>
      </c>
      <c r="F31" s="55" t="s">
        <v>21</v>
      </c>
      <c r="G31" s="55" t="s">
        <v>33</v>
      </c>
      <c r="H31" s="55" t="s">
        <v>147</v>
      </c>
      <c r="I31" s="55" t="s">
        <v>77</v>
      </c>
      <c r="J31" s="55" t="s">
        <v>0</v>
      </c>
      <c r="K31" s="55" t="s">
        <v>0</v>
      </c>
      <c r="L31" s="55" t="s">
        <v>0</v>
      </c>
      <c r="M31" s="57">
        <f>M32</f>
        <v>5791200</v>
      </c>
      <c r="N31" s="57">
        <f t="shared" ref="N31:O31" si="9">N32</f>
        <v>0</v>
      </c>
      <c r="O31" s="57">
        <f t="shared" si="9"/>
        <v>0</v>
      </c>
      <c r="P31" s="81">
        <f t="shared" si="3"/>
        <v>0</v>
      </c>
    </row>
    <row r="32" spans="1:16" s="37" customFormat="1" ht="62.4" x14ac:dyDescent="0.25">
      <c r="A32" s="54" t="s">
        <v>300</v>
      </c>
      <c r="B32" s="55" t="s">
        <v>131</v>
      </c>
      <c r="C32" s="55" t="s">
        <v>13</v>
      </c>
      <c r="D32" s="55" t="s">
        <v>28</v>
      </c>
      <c r="E32" s="55" t="s">
        <v>144</v>
      </c>
      <c r="F32" s="55" t="s">
        <v>21</v>
      </c>
      <c r="G32" s="55" t="s">
        <v>33</v>
      </c>
      <c r="H32" s="55" t="s">
        <v>147</v>
      </c>
      <c r="I32" s="55">
        <v>461</v>
      </c>
      <c r="J32" s="55"/>
      <c r="K32" s="55"/>
      <c r="L32" s="55"/>
      <c r="M32" s="57">
        <f>M33</f>
        <v>5791200</v>
      </c>
      <c r="N32" s="57">
        <f t="shared" ref="N32:O32" si="10">N33</f>
        <v>0</v>
      </c>
      <c r="O32" s="57">
        <f t="shared" si="10"/>
        <v>0</v>
      </c>
      <c r="P32" s="81">
        <f t="shared" si="3"/>
        <v>0</v>
      </c>
    </row>
    <row r="33" spans="1:19" s="17" customFormat="1" ht="15.6" x14ac:dyDescent="0.25">
      <c r="A33" s="58" t="s">
        <v>165</v>
      </c>
      <c r="B33" s="59" t="s">
        <v>131</v>
      </c>
      <c r="C33" s="59" t="s">
        <v>13</v>
      </c>
      <c r="D33" s="59" t="s">
        <v>28</v>
      </c>
      <c r="E33" s="59" t="s">
        <v>144</v>
      </c>
      <c r="F33" s="59" t="s">
        <v>21</v>
      </c>
      <c r="G33" s="59" t="s">
        <v>33</v>
      </c>
      <c r="H33" s="59" t="s">
        <v>147</v>
      </c>
      <c r="I33" s="59" t="s">
        <v>77</v>
      </c>
      <c r="J33" s="59" t="s">
        <v>0</v>
      </c>
      <c r="K33" s="59" t="s">
        <v>0</v>
      </c>
      <c r="L33" s="59" t="s">
        <v>0</v>
      </c>
      <c r="M33" s="61">
        <v>5791200</v>
      </c>
      <c r="N33" s="61">
        <v>0</v>
      </c>
      <c r="O33" s="61">
        <v>0</v>
      </c>
      <c r="P33" s="81">
        <f t="shared" si="3"/>
        <v>0</v>
      </c>
    </row>
    <row r="34" spans="1:19" s="17" customFormat="1" ht="62.4" x14ac:dyDescent="0.25">
      <c r="A34" s="54" t="s">
        <v>78</v>
      </c>
      <c r="B34" s="55" t="s">
        <v>131</v>
      </c>
      <c r="C34" s="55" t="s">
        <v>13</v>
      </c>
      <c r="D34" s="55" t="s">
        <v>28</v>
      </c>
      <c r="E34" s="55" t="s">
        <v>144</v>
      </c>
      <c r="F34" s="55" t="s">
        <v>21</v>
      </c>
      <c r="G34" s="55" t="s">
        <v>33</v>
      </c>
      <c r="H34" s="55" t="s">
        <v>147</v>
      </c>
      <c r="I34" s="55" t="s">
        <v>79</v>
      </c>
      <c r="J34" s="55" t="s">
        <v>0</v>
      </c>
      <c r="K34" s="55" t="s">
        <v>0</v>
      </c>
      <c r="L34" s="55" t="s">
        <v>0</v>
      </c>
      <c r="M34" s="57">
        <f>M35+M39</f>
        <v>14796487</v>
      </c>
      <c r="N34" s="57">
        <f t="shared" ref="N34:O34" si="11">N35+N39</f>
        <v>0</v>
      </c>
      <c r="O34" s="57">
        <f t="shared" si="11"/>
        <v>0</v>
      </c>
      <c r="P34" s="81">
        <f t="shared" si="3"/>
        <v>0</v>
      </c>
    </row>
    <row r="35" spans="1:19" s="37" customFormat="1" ht="46.8" x14ac:dyDescent="0.25">
      <c r="A35" s="75" t="s">
        <v>301</v>
      </c>
      <c r="B35" s="76" t="s">
        <v>131</v>
      </c>
      <c r="C35" s="76" t="s">
        <v>13</v>
      </c>
      <c r="D35" s="76" t="s">
        <v>28</v>
      </c>
      <c r="E35" s="76" t="s">
        <v>144</v>
      </c>
      <c r="F35" s="76" t="s">
        <v>21</v>
      </c>
      <c r="G35" s="76" t="s">
        <v>33</v>
      </c>
      <c r="H35" s="76" t="s">
        <v>147</v>
      </c>
      <c r="I35" s="76" t="s">
        <v>79</v>
      </c>
      <c r="J35" s="77"/>
      <c r="K35" s="77"/>
      <c r="L35" s="77"/>
      <c r="M35" s="78">
        <f>M36+M37+M38</f>
        <v>8465687</v>
      </c>
      <c r="N35" s="78">
        <f t="shared" ref="N35:O35" si="12">N36+N37+N38</f>
        <v>0</v>
      </c>
      <c r="O35" s="78">
        <f t="shared" si="12"/>
        <v>0</v>
      </c>
      <c r="P35" s="79">
        <f t="shared" si="3"/>
        <v>0</v>
      </c>
    </row>
    <row r="36" spans="1:19" s="17" customFormat="1" ht="31.2" x14ac:dyDescent="0.25">
      <c r="A36" s="58" t="s">
        <v>398</v>
      </c>
      <c r="B36" s="59" t="s">
        <v>131</v>
      </c>
      <c r="C36" s="59" t="s">
        <v>13</v>
      </c>
      <c r="D36" s="59" t="s">
        <v>28</v>
      </c>
      <c r="E36" s="59" t="s">
        <v>144</v>
      </c>
      <c r="F36" s="59" t="s">
        <v>21</v>
      </c>
      <c r="G36" s="59" t="s">
        <v>33</v>
      </c>
      <c r="H36" s="59" t="s">
        <v>147</v>
      </c>
      <c r="I36" s="59" t="s">
        <v>79</v>
      </c>
      <c r="J36" s="60" t="s">
        <v>399</v>
      </c>
      <c r="K36" s="60">
        <v>34.9</v>
      </c>
      <c r="L36" s="60" t="s">
        <v>44</v>
      </c>
      <c r="M36" s="61">
        <v>2651687</v>
      </c>
      <c r="N36" s="61">
        <v>0</v>
      </c>
      <c r="O36" s="61">
        <v>0</v>
      </c>
      <c r="P36" s="25">
        <f t="shared" si="3"/>
        <v>0</v>
      </c>
    </row>
    <row r="37" spans="1:19" s="17" customFormat="1" ht="31.2" x14ac:dyDescent="0.25">
      <c r="A37" s="58" t="s">
        <v>398</v>
      </c>
      <c r="B37" s="59" t="s">
        <v>131</v>
      </c>
      <c r="C37" s="59" t="s">
        <v>13</v>
      </c>
      <c r="D37" s="59" t="s">
        <v>28</v>
      </c>
      <c r="E37" s="59" t="s">
        <v>144</v>
      </c>
      <c r="F37" s="59" t="s">
        <v>21</v>
      </c>
      <c r="G37" s="59" t="s">
        <v>33</v>
      </c>
      <c r="H37" s="59" t="s">
        <v>147</v>
      </c>
      <c r="I37" s="59" t="s">
        <v>79</v>
      </c>
      <c r="J37" s="60" t="s">
        <v>399</v>
      </c>
      <c r="K37" s="60">
        <v>38.1</v>
      </c>
      <c r="L37" s="60" t="s">
        <v>44</v>
      </c>
      <c r="M37" s="61">
        <v>2895600</v>
      </c>
      <c r="N37" s="61">
        <v>0</v>
      </c>
      <c r="O37" s="61">
        <v>0</v>
      </c>
      <c r="P37" s="25">
        <f t="shared" si="3"/>
        <v>0</v>
      </c>
    </row>
    <row r="38" spans="1:19" s="17" customFormat="1" ht="31.2" x14ac:dyDescent="0.25">
      <c r="A38" s="58" t="s">
        <v>398</v>
      </c>
      <c r="B38" s="59" t="s">
        <v>131</v>
      </c>
      <c r="C38" s="59" t="s">
        <v>13</v>
      </c>
      <c r="D38" s="59" t="s">
        <v>28</v>
      </c>
      <c r="E38" s="59" t="s">
        <v>144</v>
      </c>
      <c r="F38" s="59" t="s">
        <v>21</v>
      </c>
      <c r="G38" s="59" t="s">
        <v>33</v>
      </c>
      <c r="H38" s="59" t="s">
        <v>147</v>
      </c>
      <c r="I38" s="59" t="s">
        <v>79</v>
      </c>
      <c r="J38" s="60" t="s">
        <v>399</v>
      </c>
      <c r="K38" s="60">
        <v>38.5</v>
      </c>
      <c r="L38" s="60" t="s">
        <v>44</v>
      </c>
      <c r="M38" s="61">
        <v>2918400</v>
      </c>
      <c r="N38" s="61">
        <v>0</v>
      </c>
      <c r="O38" s="61">
        <v>0</v>
      </c>
      <c r="P38" s="25">
        <f t="shared" si="3"/>
        <v>0</v>
      </c>
    </row>
    <row r="39" spans="1:19" s="37" customFormat="1" ht="31.2" x14ac:dyDescent="0.25">
      <c r="A39" s="54" t="s">
        <v>302</v>
      </c>
      <c r="B39" s="55" t="s">
        <v>131</v>
      </c>
      <c r="C39" s="55" t="s">
        <v>13</v>
      </c>
      <c r="D39" s="55" t="s">
        <v>28</v>
      </c>
      <c r="E39" s="55" t="s">
        <v>144</v>
      </c>
      <c r="F39" s="55" t="s">
        <v>21</v>
      </c>
      <c r="G39" s="55" t="s">
        <v>33</v>
      </c>
      <c r="H39" s="55" t="s">
        <v>147</v>
      </c>
      <c r="I39" s="55">
        <v>462</v>
      </c>
      <c r="J39" s="56"/>
      <c r="K39" s="56"/>
      <c r="L39" s="56"/>
      <c r="M39" s="57">
        <f>M40</f>
        <v>6330800</v>
      </c>
      <c r="N39" s="57">
        <f t="shared" ref="N39:O39" si="13">N40</f>
        <v>0</v>
      </c>
      <c r="O39" s="57">
        <f t="shared" si="13"/>
        <v>0</v>
      </c>
      <c r="P39" s="25">
        <f t="shared" si="3"/>
        <v>0</v>
      </c>
    </row>
    <row r="40" spans="1:19" s="17" customFormat="1" ht="15.6" x14ac:dyDescent="0.25">
      <c r="A40" s="58" t="s">
        <v>165</v>
      </c>
      <c r="B40" s="59" t="s">
        <v>131</v>
      </c>
      <c r="C40" s="59" t="s">
        <v>13</v>
      </c>
      <c r="D40" s="59" t="s">
        <v>28</v>
      </c>
      <c r="E40" s="59" t="s">
        <v>144</v>
      </c>
      <c r="F40" s="59" t="s">
        <v>21</v>
      </c>
      <c r="G40" s="59" t="s">
        <v>33</v>
      </c>
      <c r="H40" s="59" t="s">
        <v>147</v>
      </c>
      <c r="I40" s="59" t="s">
        <v>79</v>
      </c>
      <c r="J40" s="60" t="s">
        <v>0</v>
      </c>
      <c r="K40" s="60" t="s">
        <v>0</v>
      </c>
      <c r="L40" s="60" t="s">
        <v>0</v>
      </c>
      <c r="M40" s="61">
        <v>6330800</v>
      </c>
      <c r="N40" s="61">
        <v>0</v>
      </c>
      <c r="O40" s="61">
        <v>0</v>
      </c>
      <c r="P40" s="25">
        <f t="shared" si="3"/>
        <v>0</v>
      </c>
    </row>
    <row r="41" spans="1:19" x14ac:dyDescent="0.25">
      <c r="K41" s="38"/>
    </row>
    <row r="42" spans="1:19" x14ac:dyDescent="0.25">
      <c r="K42" s="38"/>
    </row>
    <row r="43" spans="1:19" ht="60.75" customHeight="1" x14ac:dyDescent="0.4">
      <c r="A43" s="90" t="s">
        <v>425</v>
      </c>
      <c r="B43" s="90"/>
      <c r="C43" s="90"/>
      <c r="D43" s="90"/>
      <c r="M43" s="91" t="s">
        <v>426</v>
      </c>
      <c r="N43" s="91"/>
      <c r="O43" s="91"/>
      <c r="P43" s="91"/>
      <c r="Q43" s="66"/>
      <c r="R43" s="66"/>
      <c r="S43" s="66"/>
    </row>
    <row r="44" spans="1:19" ht="60.75" customHeight="1" x14ac:dyDescent="0.4">
      <c r="A44" s="69"/>
      <c r="B44" s="69"/>
      <c r="C44" s="69"/>
      <c r="D44" s="69"/>
      <c r="M44" s="70"/>
      <c r="N44" s="70"/>
      <c r="O44" s="70"/>
      <c r="P44" s="70"/>
      <c r="Q44" s="66"/>
      <c r="R44" s="66"/>
      <c r="S44" s="66"/>
    </row>
    <row r="45" spans="1:19" ht="60.75" customHeight="1" x14ac:dyDescent="0.4">
      <c r="A45" s="69"/>
      <c r="B45" s="69"/>
      <c r="C45" s="69"/>
      <c r="D45" s="69"/>
      <c r="M45" s="70"/>
      <c r="N45" s="70"/>
      <c r="O45" s="70"/>
      <c r="P45" s="70"/>
      <c r="Q45" s="66"/>
      <c r="R45" s="66"/>
      <c r="S45" s="66"/>
    </row>
    <row r="46" spans="1:19" ht="60.75" customHeight="1" x14ac:dyDescent="0.4">
      <c r="A46" s="69"/>
      <c r="B46" s="69"/>
      <c r="C46" s="69"/>
      <c r="D46" s="69"/>
      <c r="M46" s="70"/>
      <c r="N46" s="70"/>
      <c r="O46" s="70"/>
      <c r="P46" s="70"/>
      <c r="Q46" s="66"/>
      <c r="R46" s="66"/>
      <c r="S46" s="66"/>
    </row>
    <row r="47" spans="1:19" ht="60.75" customHeight="1" x14ac:dyDescent="0.4">
      <c r="A47" s="69"/>
      <c r="B47" s="69"/>
      <c r="C47" s="69"/>
      <c r="D47" s="69"/>
      <c r="M47" s="70"/>
      <c r="N47" s="70"/>
      <c r="O47" s="70"/>
      <c r="P47" s="70"/>
      <c r="Q47" s="66"/>
      <c r="R47" s="66"/>
      <c r="S47" s="66"/>
    </row>
    <row r="48" spans="1:19" ht="60.75" customHeight="1" x14ac:dyDescent="0.4">
      <c r="A48" s="69"/>
      <c r="B48" s="69"/>
      <c r="C48" s="69"/>
      <c r="D48" s="69"/>
      <c r="M48" s="70"/>
      <c r="N48" s="70"/>
      <c r="O48" s="70"/>
      <c r="P48" s="70"/>
      <c r="Q48" s="66"/>
      <c r="R48" s="66"/>
      <c r="S48" s="66"/>
    </row>
    <row r="49" spans="1:19" ht="60.75" customHeight="1" x14ac:dyDescent="0.4">
      <c r="A49" s="69"/>
      <c r="B49" s="69"/>
      <c r="C49" s="69"/>
      <c r="D49" s="69"/>
      <c r="M49" s="70"/>
      <c r="N49" s="70"/>
      <c r="O49" s="70"/>
      <c r="P49" s="70"/>
      <c r="Q49" s="66"/>
      <c r="R49" s="66"/>
      <c r="S49" s="66"/>
    </row>
    <row r="50" spans="1:19" ht="13.8" x14ac:dyDescent="0.25">
      <c r="K50" s="38"/>
      <c r="P50" s="1"/>
      <c r="Q50" s="1"/>
      <c r="R50" s="1"/>
    </row>
    <row r="51" spans="1:19" ht="13.8" x14ac:dyDescent="0.25">
      <c r="K51" s="38"/>
      <c r="P51" s="1"/>
      <c r="Q51" s="1"/>
      <c r="R51" s="1"/>
    </row>
    <row r="52" spans="1:19" ht="13.8" x14ac:dyDescent="0.25">
      <c r="K52" s="38"/>
      <c r="P52" s="1"/>
      <c r="Q52" s="1"/>
      <c r="R52" s="1"/>
    </row>
    <row r="53" spans="1:19" ht="13.8" x14ac:dyDescent="0.25">
      <c r="K53" s="38"/>
      <c r="P53" s="1"/>
      <c r="Q53" s="1"/>
      <c r="R53" s="1"/>
    </row>
    <row r="54" spans="1:19" ht="18" x14ac:dyDescent="0.35">
      <c r="A54" s="67" t="s">
        <v>427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6"/>
      <c r="R54" s="66"/>
      <c r="S54" s="66"/>
    </row>
    <row r="55" spans="1:19" ht="18" x14ac:dyDescent="0.35">
      <c r="A55" s="67" t="s">
        <v>428</v>
      </c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6"/>
      <c r="R55" s="66"/>
      <c r="S55" s="66"/>
    </row>
  </sheetData>
  <mergeCells count="4">
    <mergeCell ref="A3:O3"/>
    <mergeCell ref="A2:P2"/>
    <mergeCell ref="A43:D43"/>
    <mergeCell ref="M43:P43"/>
  </mergeCells>
  <pageMargins left="0.39370078740157483" right="0.39370078740157483" top="0.39370078740157483" bottom="0.39370078740157483" header="0.31496062992125984" footer="0.31496062992125984"/>
  <pageSetup paperSize="9" scale="69" fitToHeight="0" orientation="landscape" r:id="rId1"/>
  <headerFooter differentFirst="1">
    <firstHeader>&amp;L&amp;P</first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0"/>
  <sheetViews>
    <sheetView view="pageBreakPreview" zoomScale="70" zoomScaleNormal="100" zoomScaleSheetLayoutView="70" workbookViewId="0">
      <selection activeCell="K9" sqref="K9"/>
    </sheetView>
  </sheetViews>
  <sheetFormatPr defaultColWidth="9.33203125" defaultRowHeight="13.2" x14ac:dyDescent="0.25"/>
  <cols>
    <col min="1" max="1" width="49" style="50" customWidth="1"/>
    <col min="2" max="2" width="5.6640625" style="50" customWidth="1"/>
    <col min="3" max="3" width="8.44140625" style="50" customWidth="1"/>
    <col min="4" max="4" width="6.33203125" style="50" customWidth="1"/>
    <col min="5" max="5" width="7.77734375" style="50" bestFit="1" customWidth="1"/>
    <col min="6" max="6" width="5.109375" style="50" customWidth="1"/>
    <col min="7" max="7" width="4.109375" style="50" customWidth="1"/>
    <col min="8" max="8" width="8.44140625" style="50" bestFit="1" customWidth="1"/>
    <col min="9" max="9" width="7.109375" style="50" customWidth="1"/>
    <col min="10" max="10" width="14.33203125" style="50" customWidth="1"/>
    <col min="11" max="11" width="12.109375" style="51" customWidth="1"/>
    <col min="12" max="12" width="9.33203125" style="50" customWidth="1"/>
    <col min="13" max="14" width="21.77734375" style="50" bestFit="1" customWidth="1"/>
    <col min="15" max="15" width="20.109375" style="50" bestFit="1" customWidth="1"/>
    <col min="16" max="16" width="18.6640625" style="2" customWidth="1"/>
    <col min="17" max="16384" width="9.33203125" style="2"/>
  </cols>
  <sheetData>
    <row r="1" spans="1:16" ht="54.75" customHeight="1" x14ac:dyDescent="0.25">
      <c r="A1" s="62" t="s">
        <v>0</v>
      </c>
      <c r="B1" s="62" t="s">
        <v>0</v>
      </c>
      <c r="C1" s="62" t="s">
        <v>0</v>
      </c>
      <c r="D1" s="62" t="s">
        <v>0</v>
      </c>
      <c r="E1" s="62" t="s">
        <v>0</v>
      </c>
      <c r="F1" s="62" t="s">
        <v>0</v>
      </c>
      <c r="G1" s="63" t="s">
        <v>0</v>
      </c>
      <c r="H1" s="63" t="s">
        <v>0</v>
      </c>
      <c r="I1" s="63" t="s">
        <v>0</v>
      </c>
      <c r="J1" s="64"/>
      <c r="K1" s="65"/>
      <c r="L1" s="64"/>
      <c r="M1" s="94"/>
      <c r="N1" s="94"/>
      <c r="O1" s="94"/>
      <c r="P1" t="s">
        <v>435</v>
      </c>
    </row>
    <row r="2" spans="1:16" ht="30.75" customHeight="1" x14ac:dyDescent="0.25">
      <c r="A2" s="89" t="s">
        <v>436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</row>
    <row r="3" spans="1:16" ht="15" customHeight="1" x14ac:dyDescent="0.25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87" t="s">
        <v>1</v>
      </c>
    </row>
    <row r="4" spans="1:16" ht="42.6" customHeight="1" x14ac:dyDescent="0.25">
      <c r="A4" s="6" t="s">
        <v>283</v>
      </c>
      <c r="B4" s="6" t="s">
        <v>2</v>
      </c>
      <c r="C4" s="6" t="s">
        <v>158</v>
      </c>
      <c r="D4" s="6" t="s">
        <v>159</v>
      </c>
      <c r="E4" s="6" t="s">
        <v>3</v>
      </c>
      <c r="F4" s="6" t="s">
        <v>4</v>
      </c>
      <c r="G4" s="6" t="s">
        <v>5</v>
      </c>
      <c r="H4" s="6" t="s">
        <v>6</v>
      </c>
      <c r="I4" s="6" t="s">
        <v>7</v>
      </c>
      <c r="J4" s="19" t="s">
        <v>8</v>
      </c>
      <c r="K4" s="19" t="s">
        <v>9</v>
      </c>
      <c r="L4" s="19" t="s">
        <v>10</v>
      </c>
      <c r="M4" s="6" t="s">
        <v>11</v>
      </c>
      <c r="N4" s="6" t="s">
        <v>422</v>
      </c>
      <c r="O4" s="6" t="s">
        <v>423</v>
      </c>
      <c r="P4" s="6" t="s">
        <v>424</v>
      </c>
    </row>
    <row r="5" spans="1:16" ht="14.4" customHeight="1" x14ac:dyDescent="0.25">
      <c r="A5" s="39" t="s">
        <v>12</v>
      </c>
      <c r="B5" s="39" t="s">
        <v>13</v>
      </c>
      <c r="C5" s="39" t="s">
        <v>14</v>
      </c>
      <c r="D5" s="39" t="s">
        <v>15</v>
      </c>
      <c r="E5" s="39" t="s">
        <v>16</v>
      </c>
      <c r="F5" s="39" t="s">
        <v>17</v>
      </c>
      <c r="G5" s="39" t="s">
        <v>18</v>
      </c>
      <c r="H5" s="39" t="s">
        <v>19</v>
      </c>
      <c r="I5" s="39" t="s">
        <v>20</v>
      </c>
      <c r="J5" s="39">
        <v>10</v>
      </c>
      <c r="K5" s="40">
        <v>11</v>
      </c>
      <c r="L5" s="39">
        <v>12</v>
      </c>
      <c r="M5" s="39">
        <v>13</v>
      </c>
      <c r="N5" s="39">
        <v>14</v>
      </c>
      <c r="O5" s="39">
        <v>15</v>
      </c>
      <c r="P5" s="39">
        <v>15</v>
      </c>
    </row>
    <row r="6" spans="1:16" ht="15.6" x14ac:dyDescent="0.25">
      <c r="A6" s="11" t="s">
        <v>26</v>
      </c>
      <c r="B6" s="39" t="s">
        <v>0</v>
      </c>
      <c r="C6" s="39" t="s">
        <v>0</v>
      </c>
      <c r="D6" s="39" t="s">
        <v>0</v>
      </c>
      <c r="E6" s="39" t="s">
        <v>0</v>
      </c>
      <c r="F6" s="39" t="s">
        <v>0</v>
      </c>
      <c r="G6" s="39" t="s">
        <v>0</v>
      </c>
      <c r="H6" s="39" t="s">
        <v>0</v>
      </c>
      <c r="I6" s="39" t="s">
        <v>0</v>
      </c>
      <c r="J6" s="39" t="s">
        <v>0</v>
      </c>
      <c r="K6" s="40" t="s">
        <v>0</v>
      </c>
      <c r="L6" s="39" t="s">
        <v>0</v>
      </c>
      <c r="M6" s="9">
        <f t="shared" ref="M6:M12" si="0">M7</f>
        <v>26113879</v>
      </c>
      <c r="N6" s="9">
        <f t="shared" ref="N6:O12" si="1">N7</f>
        <v>0</v>
      </c>
      <c r="O6" s="9">
        <f t="shared" si="1"/>
        <v>0</v>
      </c>
      <c r="P6" s="10">
        <f>O6/M6</f>
        <v>0</v>
      </c>
    </row>
    <row r="7" spans="1:16" ht="31.2" x14ac:dyDescent="0.25">
      <c r="A7" s="11" t="s">
        <v>130</v>
      </c>
      <c r="B7" s="12" t="s">
        <v>131</v>
      </c>
      <c r="C7" s="12" t="s">
        <v>0</v>
      </c>
      <c r="D7" s="12" t="s">
        <v>0</v>
      </c>
      <c r="E7" s="12" t="s">
        <v>0</v>
      </c>
      <c r="F7" s="12" t="s">
        <v>0</v>
      </c>
      <c r="G7" s="12" t="s">
        <v>0</v>
      </c>
      <c r="H7" s="15" t="s">
        <v>0</v>
      </c>
      <c r="I7" s="15" t="s">
        <v>0</v>
      </c>
      <c r="J7" s="15" t="s">
        <v>0</v>
      </c>
      <c r="K7" s="8" t="s">
        <v>0</v>
      </c>
      <c r="L7" s="15" t="s">
        <v>0</v>
      </c>
      <c r="M7" s="9">
        <f t="shared" si="0"/>
        <v>26113879</v>
      </c>
      <c r="N7" s="9">
        <f t="shared" si="1"/>
        <v>0</v>
      </c>
      <c r="O7" s="9">
        <f t="shared" si="1"/>
        <v>0</v>
      </c>
      <c r="P7" s="10">
        <f t="shared" ref="P7:P34" si="2">O7/M7</f>
        <v>0</v>
      </c>
    </row>
    <row r="8" spans="1:16" ht="62.25" customHeight="1" x14ac:dyDescent="0.25">
      <c r="A8" s="11" t="s">
        <v>142</v>
      </c>
      <c r="B8" s="12" t="s">
        <v>131</v>
      </c>
      <c r="C8" s="12" t="s">
        <v>13</v>
      </c>
      <c r="D8" s="12" t="s">
        <v>28</v>
      </c>
      <c r="E8" s="12" t="s">
        <v>0</v>
      </c>
      <c r="F8" s="12" t="s">
        <v>0</v>
      </c>
      <c r="G8" s="12" t="s">
        <v>0</v>
      </c>
      <c r="H8" s="15" t="s">
        <v>0</v>
      </c>
      <c r="I8" s="15" t="s">
        <v>0</v>
      </c>
      <c r="J8" s="15" t="s">
        <v>0</v>
      </c>
      <c r="K8" s="8" t="s">
        <v>0</v>
      </c>
      <c r="L8" s="15" t="s">
        <v>0</v>
      </c>
      <c r="M8" s="9">
        <f t="shared" si="0"/>
        <v>26113879</v>
      </c>
      <c r="N8" s="9">
        <f t="shared" si="1"/>
        <v>0</v>
      </c>
      <c r="O8" s="9">
        <f t="shared" si="1"/>
        <v>0</v>
      </c>
      <c r="P8" s="10">
        <f t="shared" si="2"/>
        <v>0</v>
      </c>
    </row>
    <row r="9" spans="1:16" ht="39" customHeight="1" x14ac:dyDescent="0.25">
      <c r="A9" s="11" t="s">
        <v>143</v>
      </c>
      <c r="B9" s="12" t="s">
        <v>131</v>
      </c>
      <c r="C9" s="12" t="s">
        <v>13</v>
      </c>
      <c r="D9" s="12" t="s">
        <v>28</v>
      </c>
      <c r="E9" s="12" t="s">
        <v>144</v>
      </c>
      <c r="F9" s="12" t="s">
        <v>0</v>
      </c>
      <c r="G9" s="12" t="s">
        <v>0</v>
      </c>
      <c r="H9" s="15" t="s">
        <v>0</v>
      </c>
      <c r="I9" s="15" t="s">
        <v>0</v>
      </c>
      <c r="J9" s="15" t="s">
        <v>0</v>
      </c>
      <c r="K9" s="8" t="s">
        <v>0</v>
      </c>
      <c r="L9" s="15" t="s">
        <v>0</v>
      </c>
      <c r="M9" s="9">
        <f t="shared" si="0"/>
        <v>26113879</v>
      </c>
      <c r="N9" s="9">
        <f t="shared" si="1"/>
        <v>0</v>
      </c>
      <c r="O9" s="9">
        <f t="shared" si="1"/>
        <v>0</v>
      </c>
      <c r="P9" s="10">
        <f t="shared" si="2"/>
        <v>0</v>
      </c>
    </row>
    <row r="10" spans="1:16" ht="15.6" x14ac:dyDescent="0.25">
      <c r="A10" s="18" t="s">
        <v>134</v>
      </c>
      <c r="B10" s="12" t="s">
        <v>131</v>
      </c>
      <c r="C10" s="12" t="s">
        <v>13</v>
      </c>
      <c r="D10" s="12" t="s">
        <v>28</v>
      </c>
      <c r="E10" s="12" t="s">
        <v>144</v>
      </c>
      <c r="F10" s="12" t="s">
        <v>21</v>
      </c>
      <c r="G10" s="12" t="s">
        <v>0</v>
      </c>
      <c r="H10" s="12" t="s">
        <v>0</v>
      </c>
      <c r="I10" s="12" t="s">
        <v>0</v>
      </c>
      <c r="J10" s="12" t="s">
        <v>0</v>
      </c>
      <c r="K10" s="7" t="s">
        <v>0</v>
      </c>
      <c r="L10" s="12" t="s">
        <v>0</v>
      </c>
      <c r="M10" s="9">
        <f t="shared" si="0"/>
        <v>26113879</v>
      </c>
      <c r="N10" s="9">
        <f t="shared" si="1"/>
        <v>0</v>
      </c>
      <c r="O10" s="9">
        <f t="shared" si="1"/>
        <v>0</v>
      </c>
      <c r="P10" s="10">
        <f t="shared" si="2"/>
        <v>0</v>
      </c>
    </row>
    <row r="11" spans="1:16" ht="15.6" x14ac:dyDescent="0.25">
      <c r="A11" s="18" t="s">
        <v>145</v>
      </c>
      <c r="B11" s="12" t="s">
        <v>131</v>
      </c>
      <c r="C11" s="12" t="s">
        <v>13</v>
      </c>
      <c r="D11" s="12" t="s">
        <v>28</v>
      </c>
      <c r="E11" s="12" t="s">
        <v>144</v>
      </c>
      <c r="F11" s="12" t="s">
        <v>21</v>
      </c>
      <c r="G11" s="12" t="s">
        <v>33</v>
      </c>
      <c r="H11" s="12" t="s">
        <v>0</v>
      </c>
      <c r="I11" s="12" t="s">
        <v>0</v>
      </c>
      <c r="J11" s="12" t="s">
        <v>0</v>
      </c>
      <c r="K11" s="7" t="s">
        <v>0</v>
      </c>
      <c r="L11" s="12" t="s">
        <v>0</v>
      </c>
      <c r="M11" s="9">
        <f t="shared" si="0"/>
        <v>26113879</v>
      </c>
      <c r="N11" s="9">
        <f t="shared" si="1"/>
        <v>0</v>
      </c>
      <c r="O11" s="9">
        <f t="shared" si="1"/>
        <v>0</v>
      </c>
      <c r="P11" s="10">
        <f t="shared" si="2"/>
        <v>0</v>
      </c>
    </row>
    <row r="12" spans="1:16" ht="77.25" customHeight="1" x14ac:dyDescent="0.25">
      <c r="A12" s="11" t="s">
        <v>146</v>
      </c>
      <c r="B12" s="12" t="s">
        <v>131</v>
      </c>
      <c r="C12" s="12" t="s">
        <v>13</v>
      </c>
      <c r="D12" s="12" t="s">
        <v>28</v>
      </c>
      <c r="E12" s="12" t="s">
        <v>144</v>
      </c>
      <c r="F12" s="12" t="s">
        <v>21</v>
      </c>
      <c r="G12" s="12" t="s">
        <v>33</v>
      </c>
      <c r="H12" s="12" t="s">
        <v>147</v>
      </c>
      <c r="I12" s="15" t="s">
        <v>0</v>
      </c>
      <c r="J12" s="15" t="s">
        <v>0</v>
      </c>
      <c r="K12" s="8" t="s">
        <v>0</v>
      </c>
      <c r="L12" s="15" t="s">
        <v>0</v>
      </c>
      <c r="M12" s="9">
        <f t="shared" si="0"/>
        <v>26113879</v>
      </c>
      <c r="N12" s="9">
        <f t="shared" si="1"/>
        <v>0</v>
      </c>
      <c r="O12" s="9">
        <f t="shared" si="1"/>
        <v>0</v>
      </c>
      <c r="P12" s="10">
        <f t="shared" si="2"/>
        <v>0</v>
      </c>
    </row>
    <row r="13" spans="1:16" ht="75" customHeight="1" x14ac:dyDescent="0.25">
      <c r="A13" s="11" t="s">
        <v>183</v>
      </c>
      <c r="B13" s="12" t="s">
        <v>131</v>
      </c>
      <c r="C13" s="12" t="s">
        <v>13</v>
      </c>
      <c r="D13" s="12" t="s">
        <v>28</v>
      </c>
      <c r="E13" s="12" t="s">
        <v>144</v>
      </c>
      <c r="F13" s="12" t="s">
        <v>21</v>
      </c>
      <c r="G13" s="12" t="s">
        <v>33</v>
      </c>
      <c r="H13" s="12" t="s">
        <v>147</v>
      </c>
      <c r="I13" s="12" t="s">
        <v>184</v>
      </c>
      <c r="J13" s="12" t="s">
        <v>0</v>
      </c>
      <c r="K13" s="7" t="s">
        <v>0</v>
      </c>
      <c r="L13" s="12" t="s">
        <v>0</v>
      </c>
      <c r="M13" s="9">
        <f>M14+M16+M18+M20+M22+M24+M26+M28+M33</f>
        <v>26113879</v>
      </c>
      <c r="N13" s="9">
        <f t="shared" ref="N13:O13" si="3">N14+N16+N18+N20+N22+N24+N26+N28+N33</f>
        <v>0</v>
      </c>
      <c r="O13" s="9">
        <f t="shared" si="3"/>
        <v>0</v>
      </c>
      <c r="P13" s="10">
        <f t="shared" si="2"/>
        <v>0</v>
      </c>
    </row>
    <row r="14" spans="1:16" ht="15.6" x14ac:dyDescent="0.25">
      <c r="A14" s="11" t="s">
        <v>205</v>
      </c>
      <c r="B14" s="12"/>
      <c r="C14" s="12"/>
      <c r="D14" s="12"/>
      <c r="E14" s="12"/>
      <c r="F14" s="12"/>
      <c r="G14" s="12"/>
      <c r="H14" s="12"/>
      <c r="I14" s="12"/>
      <c r="J14" s="12"/>
      <c r="K14" s="7"/>
      <c r="L14" s="12"/>
      <c r="M14" s="9">
        <f>M15</f>
        <v>2531700</v>
      </c>
      <c r="N14" s="9">
        <f t="shared" ref="N14:O14" si="4">N15</f>
        <v>0</v>
      </c>
      <c r="O14" s="9">
        <f t="shared" si="4"/>
        <v>0</v>
      </c>
      <c r="P14" s="10">
        <f t="shared" si="2"/>
        <v>0</v>
      </c>
    </row>
    <row r="15" spans="1:16" ht="15.6" x14ac:dyDescent="0.25">
      <c r="A15" s="43" t="s">
        <v>400</v>
      </c>
      <c r="B15" s="39" t="s">
        <v>131</v>
      </c>
      <c r="C15" s="39" t="s">
        <v>13</v>
      </c>
      <c r="D15" s="39" t="s">
        <v>28</v>
      </c>
      <c r="E15" s="39" t="s">
        <v>144</v>
      </c>
      <c r="F15" s="39" t="s">
        <v>21</v>
      </c>
      <c r="G15" s="39" t="s">
        <v>33</v>
      </c>
      <c r="H15" s="39" t="s">
        <v>147</v>
      </c>
      <c r="I15" s="39" t="s">
        <v>184</v>
      </c>
      <c r="J15" s="39" t="s">
        <v>399</v>
      </c>
      <c r="K15" s="40">
        <v>34.46</v>
      </c>
      <c r="L15" s="39">
        <v>2024</v>
      </c>
      <c r="M15" s="46">
        <v>2531700</v>
      </c>
      <c r="N15" s="46">
        <v>0</v>
      </c>
      <c r="O15" s="46">
        <v>0</v>
      </c>
      <c r="P15" s="10">
        <f t="shared" si="2"/>
        <v>0</v>
      </c>
    </row>
    <row r="16" spans="1:16" ht="15.6" x14ac:dyDescent="0.25">
      <c r="A16" s="11" t="s">
        <v>206</v>
      </c>
      <c r="B16" s="12"/>
      <c r="C16" s="12"/>
      <c r="D16" s="12"/>
      <c r="E16" s="12"/>
      <c r="F16" s="12"/>
      <c r="G16" s="12"/>
      <c r="H16" s="12"/>
      <c r="I16" s="12"/>
      <c r="J16" s="12"/>
      <c r="K16" s="7"/>
      <c r="L16" s="12"/>
      <c r="M16" s="9">
        <f>M17</f>
        <v>2883325</v>
      </c>
      <c r="N16" s="9">
        <f t="shared" ref="N16:O16" si="5">N17</f>
        <v>0</v>
      </c>
      <c r="O16" s="9">
        <f t="shared" si="5"/>
        <v>0</v>
      </c>
      <c r="P16" s="10">
        <f t="shared" si="2"/>
        <v>0</v>
      </c>
    </row>
    <row r="17" spans="1:16" ht="31.2" x14ac:dyDescent="0.25">
      <c r="A17" s="43" t="s">
        <v>401</v>
      </c>
      <c r="B17" s="39" t="s">
        <v>131</v>
      </c>
      <c r="C17" s="39" t="s">
        <v>13</v>
      </c>
      <c r="D17" s="39" t="s">
        <v>28</v>
      </c>
      <c r="E17" s="39" t="s">
        <v>144</v>
      </c>
      <c r="F17" s="39" t="s">
        <v>21</v>
      </c>
      <c r="G17" s="39" t="s">
        <v>33</v>
      </c>
      <c r="H17" s="39" t="s">
        <v>147</v>
      </c>
      <c r="I17" s="39" t="s">
        <v>184</v>
      </c>
      <c r="J17" s="39" t="s">
        <v>399</v>
      </c>
      <c r="K17" s="40">
        <v>37.1</v>
      </c>
      <c r="L17" s="39">
        <v>2024</v>
      </c>
      <c r="M17" s="46">
        <v>2883325</v>
      </c>
      <c r="N17" s="46">
        <v>0</v>
      </c>
      <c r="O17" s="46">
        <v>0</v>
      </c>
      <c r="P17" s="10">
        <f t="shared" si="2"/>
        <v>0</v>
      </c>
    </row>
    <row r="18" spans="1:16" ht="15.6" x14ac:dyDescent="0.25">
      <c r="A18" s="11" t="s">
        <v>208</v>
      </c>
      <c r="B18" s="12"/>
      <c r="C18" s="12"/>
      <c r="D18" s="12"/>
      <c r="E18" s="12"/>
      <c r="F18" s="12"/>
      <c r="G18" s="12"/>
      <c r="H18" s="12"/>
      <c r="I18" s="12"/>
      <c r="J18" s="12"/>
      <c r="K18" s="7"/>
      <c r="L18" s="12"/>
      <c r="M18" s="9">
        <f>M19</f>
        <v>1470000</v>
      </c>
      <c r="N18" s="9">
        <f t="shared" ref="N18:O18" si="6">N19</f>
        <v>0</v>
      </c>
      <c r="O18" s="9">
        <f t="shared" si="6"/>
        <v>0</v>
      </c>
      <c r="P18" s="10">
        <f t="shared" si="2"/>
        <v>0</v>
      </c>
    </row>
    <row r="19" spans="1:16" ht="15.6" x14ac:dyDescent="0.25">
      <c r="A19" s="43" t="s">
        <v>402</v>
      </c>
      <c r="B19" s="39" t="s">
        <v>131</v>
      </c>
      <c r="C19" s="39" t="s">
        <v>13</v>
      </c>
      <c r="D19" s="39" t="s">
        <v>28</v>
      </c>
      <c r="E19" s="39" t="s">
        <v>144</v>
      </c>
      <c r="F19" s="39" t="s">
        <v>21</v>
      </c>
      <c r="G19" s="39" t="s">
        <v>33</v>
      </c>
      <c r="H19" s="39" t="s">
        <v>147</v>
      </c>
      <c r="I19" s="39" t="s">
        <v>184</v>
      </c>
      <c r="J19" s="39" t="s">
        <v>399</v>
      </c>
      <c r="K19" s="40">
        <v>33</v>
      </c>
      <c r="L19" s="39">
        <v>2024</v>
      </c>
      <c r="M19" s="46">
        <v>1470000</v>
      </c>
      <c r="N19" s="46">
        <v>0</v>
      </c>
      <c r="O19" s="46">
        <v>0</v>
      </c>
      <c r="P19" s="10">
        <f t="shared" si="2"/>
        <v>0</v>
      </c>
    </row>
    <row r="20" spans="1:16" ht="15.6" x14ac:dyDescent="0.25">
      <c r="A20" s="11" t="s">
        <v>211</v>
      </c>
      <c r="B20" s="12"/>
      <c r="C20" s="12"/>
      <c r="D20" s="12"/>
      <c r="E20" s="12"/>
      <c r="F20" s="12"/>
      <c r="G20" s="12"/>
      <c r="H20" s="12"/>
      <c r="I20" s="12"/>
      <c r="J20" s="12"/>
      <c r="K20" s="7"/>
      <c r="L20" s="12"/>
      <c r="M20" s="9">
        <f>M21</f>
        <v>1171275</v>
      </c>
      <c r="N20" s="9">
        <f t="shared" ref="N20:O20" si="7">N21</f>
        <v>0</v>
      </c>
      <c r="O20" s="9">
        <f t="shared" si="7"/>
        <v>0</v>
      </c>
      <c r="P20" s="10">
        <f t="shared" si="2"/>
        <v>0</v>
      </c>
    </row>
    <row r="21" spans="1:16" ht="31.2" x14ac:dyDescent="0.25">
      <c r="A21" s="43" t="s">
        <v>405</v>
      </c>
      <c r="B21" s="39" t="s">
        <v>131</v>
      </c>
      <c r="C21" s="39" t="s">
        <v>13</v>
      </c>
      <c r="D21" s="39" t="s">
        <v>28</v>
      </c>
      <c r="E21" s="39" t="s">
        <v>144</v>
      </c>
      <c r="F21" s="39" t="s">
        <v>21</v>
      </c>
      <c r="G21" s="39" t="s">
        <v>33</v>
      </c>
      <c r="H21" s="39" t="s">
        <v>147</v>
      </c>
      <c r="I21" s="39" t="s">
        <v>184</v>
      </c>
      <c r="J21" s="39" t="s">
        <v>399</v>
      </c>
      <c r="K21" s="40">
        <v>33</v>
      </c>
      <c r="L21" s="39" t="s">
        <v>44</v>
      </c>
      <c r="M21" s="46">
        <v>1171275</v>
      </c>
      <c r="N21" s="46">
        <v>0</v>
      </c>
      <c r="O21" s="46">
        <v>0</v>
      </c>
      <c r="P21" s="10">
        <f t="shared" si="2"/>
        <v>0</v>
      </c>
    </row>
    <row r="22" spans="1:16" ht="15.6" x14ac:dyDescent="0.25">
      <c r="A22" s="11" t="s">
        <v>212</v>
      </c>
      <c r="B22" s="12"/>
      <c r="C22" s="12"/>
      <c r="D22" s="12"/>
      <c r="E22" s="12"/>
      <c r="F22" s="12"/>
      <c r="G22" s="12"/>
      <c r="H22" s="12"/>
      <c r="I22" s="12"/>
      <c r="J22" s="12"/>
      <c r="K22" s="7"/>
      <c r="L22" s="12"/>
      <c r="M22" s="9">
        <f>M23</f>
        <v>1176000</v>
      </c>
      <c r="N22" s="9">
        <f t="shared" ref="N22:O22" si="8">N23</f>
        <v>0</v>
      </c>
      <c r="O22" s="9">
        <f t="shared" si="8"/>
        <v>0</v>
      </c>
      <c r="P22" s="10">
        <f t="shared" si="2"/>
        <v>0</v>
      </c>
    </row>
    <row r="23" spans="1:16" ht="15.6" x14ac:dyDescent="0.25">
      <c r="A23" s="43" t="s">
        <v>165</v>
      </c>
      <c r="B23" s="39" t="s">
        <v>131</v>
      </c>
      <c r="C23" s="39" t="s">
        <v>13</v>
      </c>
      <c r="D23" s="39" t="s">
        <v>28</v>
      </c>
      <c r="E23" s="39" t="s">
        <v>144</v>
      </c>
      <c r="F23" s="39" t="s">
        <v>21</v>
      </c>
      <c r="G23" s="39" t="s">
        <v>33</v>
      </c>
      <c r="H23" s="39" t="s">
        <v>147</v>
      </c>
      <c r="I23" s="39" t="s">
        <v>184</v>
      </c>
      <c r="J23" s="39" t="s">
        <v>0</v>
      </c>
      <c r="K23" s="40" t="s">
        <v>0</v>
      </c>
      <c r="L23" s="39" t="s">
        <v>0</v>
      </c>
      <c r="M23" s="46">
        <v>1176000</v>
      </c>
      <c r="N23" s="46">
        <v>0</v>
      </c>
      <c r="O23" s="46">
        <v>0</v>
      </c>
      <c r="P23" s="10">
        <f t="shared" si="2"/>
        <v>0</v>
      </c>
    </row>
    <row r="24" spans="1:16" ht="15.6" x14ac:dyDescent="0.25">
      <c r="A24" s="11" t="s">
        <v>297</v>
      </c>
      <c r="B24" s="12"/>
      <c r="C24" s="12"/>
      <c r="D24" s="12"/>
      <c r="E24" s="12"/>
      <c r="F24" s="12"/>
      <c r="G24" s="12"/>
      <c r="H24" s="12"/>
      <c r="I24" s="12"/>
      <c r="J24" s="12"/>
      <c r="K24" s="7"/>
      <c r="L24" s="12"/>
      <c r="M24" s="9">
        <f>M25</f>
        <v>2628850</v>
      </c>
      <c r="N24" s="9">
        <f t="shared" ref="N24:O24" si="9">N25</f>
        <v>0</v>
      </c>
      <c r="O24" s="9">
        <f t="shared" si="9"/>
        <v>0</v>
      </c>
      <c r="P24" s="10">
        <f t="shared" si="2"/>
        <v>0</v>
      </c>
    </row>
    <row r="25" spans="1:16" ht="31.2" x14ac:dyDescent="0.25">
      <c r="A25" s="43" t="s">
        <v>404</v>
      </c>
      <c r="B25" s="39" t="s">
        <v>131</v>
      </c>
      <c r="C25" s="39" t="s">
        <v>13</v>
      </c>
      <c r="D25" s="39" t="s">
        <v>28</v>
      </c>
      <c r="E25" s="39" t="s">
        <v>144</v>
      </c>
      <c r="F25" s="39" t="s">
        <v>21</v>
      </c>
      <c r="G25" s="39" t="s">
        <v>33</v>
      </c>
      <c r="H25" s="39" t="s">
        <v>147</v>
      </c>
      <c r="I25" s="39" t="s">
        <v>184</v>
      </c>
      <c r="J25" s="39" t="s">
        <v>399</v>
      </c>
      <c r="K25" s="40">
        <v>37</v>
      </c>
      <c r="L25" s="39">
        <v>2024</v>
      </c>
      <c r="M25" s="46">
        <v>2628850</v>
      </c>
      <c r="N25" s="46">
        <v>0</v>
      </c>
      <c r="O25" s="46">
        <v>0</v>
      </c>
      <c r="P25" s="10">
        <f t="shared" si="2"/>
        <v>0</v>
      </c>
    </row>
    <row r="26" spans="1:16" ht="15.6" x14ac:dyDescent="0.25">
      <c r="A26" s="11" t="s">
        <v>298</v>
      </c>
      <c r="B26" s="12"/>
      <c r="C26" s="12"/>
      <c r="D26" s="12"/>
      <c r="E26" s="12"/>
      <c r="F26" s="12"/>
      <c r="G26" s="12"/>
      <c r="H26" s="12"/>
      <c r="I26" s="12"/>
      <c r="J26" s="12"/>
      <c r="K26" s="7"/>
      <c r="L26" s="12"/>
      <c r="M26" s="9">
        <f>M27</f>
        <v>3076367</v>
      </c>
      <c r="N26" s="9">
        <f t="shared" ref="N26:O26" si="10">N27</f>
        <v>0</v>
      </c>
      <c r="O26" s="9">
        <f t="shared" si="10"/>
        <v>0</v>
      </c>
      <c r="P26" s="10">
        <f t="shared" si="2"/>
        <v>0</v>
      </c>
    </row>
    <row r="27" spans="1:16" ht="15.6" x14ac:dyDescent="0.25">
      <c r="A27" s="43" t="s">
        <v>403</v>
      </c>
      <c r="B27" s="39" t="s">
        <v>131</v>
      </c>
      <c r="C27" s="39" t="s">
        <v>13</v>
      </c>
      <c r="D27" s="39" t="s">
        <v>28</v>
      </c>
      <c r="E27" s="39" t="s">
        <v>144</v>
      </c>
      <c r="F27" s="39" t="s">
        <v>21</v>
      </c>
      <c r="G27" s="39" t="s">
        <v>33</v>
      </c>
      <c r="H27" s="39" t="s">
        <v>147</v>
      </c>
      <c r="I27" s="39" t="s">
        <v>184</v>
      </c>
      <c r="J27" s="39" t="s">
        <v>399</v>
      </c>
      <c r="K27" s="40" t="s">
        <v>410</v>
      </c>
      <c r="L27" s="39" t="s">
        <v>44</v>
      </c>
      <c r="M27" s="46">
        <v>3076367</v>
      </c>
      <c r="N27" s="46">
        <v>0</v>
      </c>
      <c r="O27" s="46">
        <v>0</v>
      </c>
      <c r="P27" s="10">
        <f t="shared" si="2"/>
        <v>0</v>
      </c>
    </row>
    <row r="28" spans="1:16" ht="15.6" x14ac:dyDescent="0.25">
      <c r="A28" s="11" t="s">
        <v>198</v>
      </c>
      <c r="B28" s="12"/>
      <c r="C28" s="12"/>
      <c r="D28" s="12"/>
      <c r="E28" s="12"/>
      <c r="F28" s="12"/>
      <c r="G28" s="12"/>
      <c r="H28" s="12"/>
      <c r="I28" s="12"/>
      <c r="J28" s="12"/>
      <c r="K28" s="7"/>
      <c r="L28" s="12"/>
      <c r="M28" s="9">
        <f>M29+M30+M31+M32</f>
        <v>9850422</v>
      </c>
      <c r="N28" s="9">
        <f t="shared" ref="N28:O28" si="11">N29+N30+N31</f>
        <v>0</v>
      </c>
      <c r="O28" s="9">
        <f t="shared" si="11"/>
        <v>0</v>
      </c>
      <c r="P28" s="10">
        <f t="shared" si="2"/>
        <v>0</v>
      </c>
    </row>
    <row r="29" spans="1:16" ht="31.2" x14ac:dyDescent="0.25">
      <c r="A29" s="43" t="s">
        <v>406</v>
      </c>
      <c r="B29" s="39" t="s">
        <v>131</v>
      </c>
      <c r="C29" s="39" t="s">
        <v>13</v>
      </c>
      <c r="D29" s="39" t="s">
        <v>28</v>
      </c>
      <c r="E29" s="39" t="s">
        <v>144</v>
      </c>
      <c r="F29" s="39" t="s">
        <v>21</v>
      </c>
      <c r="G29" s="39" t="s">
        <v>33</v>
      </c>
      <c r="H29" s="39" t="s">
        <v>147</v>
      </c>
      <c r="I29" s="39" t="s">
        <v>184</v>
      </c>
      <c r="J29" s="39" t="s">
        <v>399</v>
      </c>
      <c r="K29" s="40" t="s">
        <v>407</v>
      </c>
      <c r="L29" s="39" t="s">
        <v>44</v>
      </c>
      <c r="M29" s="46">
        <v>3104000</v>
      </c>
      <c r="N29" s="46">
        <v>0</v>
      </c>
      <c r="O29" s="46">
        <v>0</v>
      </c>
      <c r="P29" s="10">
        <f t="shared" si="2"/>
        <v>0</v>
      </c>
    </row>
    <row r="30" spans="1:16" ht="31.2" x14ac:dyDescent="0.25">
      <c r="A30" s="43" t="s">
        <v>406</v>
      </c>
      <c r="B30" s="39" t="s">
        <v>131</v>
      </c>
      <c r="C30" s="39" t="s">
        <v>13</v>
      </c>
      <c r="D30" s="39" t="s">
        <v>28</v>
      </c>
      <c r="E30" s="39" t="s">
        <v>144</v>
      </c>
      <c r="F30" s="39" t="s">
        <v>21</v>
      </c>
      <c r="G30" s="39" t="s">
        <v>33</v>
      </c>
      <c r="H30" s="39" t="s">
        <v>147</v>
      </c>
      <c r="I30" s="39" t="s">
        <v>184</v>
      </c>
      <c r="J30" s="39" t="s">
        <v>399</v>
      </c>
      <c r="K30" s="40" t="s">
        <v>408</v>
      </c>
      <c r="L30" s="39" t="s">
        <v>44</v>
      </c>
      <c r="M30" s="46">
        <v>3055500</v>
      </c>
      <c r="N30" s="46">
        <v>0</v>
      </c>
      <c r="O30" s="46">
        <v>0</v>
      </c>
      <c r="P30" s="10">
        <f t="shared" si="2"/>
        <v>0</v>
      </c>
    </row>
    <row r="31" spans="1:16" ht="31.2" x14ac:dyDescent="0.25">
      <c r="A31" s="43" t="s">
        <v>406</v>
      </c>
      <c r="B31" s="39" t="s">
        <v>131</v>
      </c>
      <c r="C31" s="39" t="s">
        <v>13</v>
      </c>
      <c r="D31" s="39" t="s">
        <v>28</v>
      </c>
      <c r="E31" s="39" t="s">
        <v>144</v>
      </c>
      <c r="F31" s="39" t="s">
        <v>21</v>
      </c>
      <c r="G31" s="39" t="s">
        <v>33</v>
      </c>
      <c r="H31" s="39" t="s">
        <v>147</v>
      </c>
      <c r="I31" s="39" t="s">
        <v>184</v>
      </c>
      <c r="J31" s="39" t="s">
        <v>399</v>
      </c>
      <c r="K31" s="40" t="s">
        <v>411</v>
      </c>
      <c r="L31" s="39" t="s">
        <v>44</v>
      </c>
      <c r="M31" s="46">
        <v>3007000</v>
      </c>
      <c r="N31" s="46">
        <v>0</v>
      </c>
      <c r="O31" s="46">
        <v>0</v>
      </c>
      <c r="P31" s="10">
        <f t="shared" si="2"/>
        <v>0</v>
      </c>
    </row>
    <row r="32" spans="1:16" ht="15.6" x14ac:dyDescent="0.25">
      <c r="A32" s="43" t="s">
        <v>165</v>
      </c>
      <c r="B32" s="39" t="s">
        <v>131</v>
      </c>
      <c r="C32" s="39" t="s">
        <v>13</v>
      </c>
      <c r="D32" s="39" t="s">
        <v>28</v>
      </c>
      <c r="E32" s="39" t="s">
        <v>144</v>
      </c>
      <c r="F32" s="39" t="s">
        <v>21</v>
      </c>
      <c r="G32" s="39" t="s">
        <v>33</v>
      </c>
      <c r="H32" s="39" t="s">
        <v>147</v>
      </c>
      <c r="I32" s="39" t="s">
        <v>184</v>
      </c>
      <c r="J32" s="39"/>
      <c r="K32" s="40"/>
      <c r="L32" s="39"/>
      <c r="M32" s="46">
        <v>683922</v>
      </c>
      <c r="N32" s="46">
        <v>0</v>
      </c>
      <c r="O32" s="46">
        <v>0</v>
      </c>
      <c r="P32" s="10">
        <f t="shared" si="2"/>
        <v>0</v>
      </c>
    </row>
    <row r="33" spans="1:19" ht="15.6" x14ac:dyDescent="0.25">
      <c r="A33" s="11" t="s">
        <v>299</v>
      </c>
      <c r="B33" s="12"/>
      <c r="C33" s="12"/>
      <c r="D33" s="12"/>
      <c r="E33" s="12"/>
      <c r="F33" s="12"/>
      <c r="G33" s="12"/>
      <c r="H33" s="12"/>
      <c r="I33" s="12"/>
      <c r="J33" s="12"/>
      <c r="K33" s="7"/>
      <c r="L33" s="12"/>
      <c r="M33" s="9">
        <f>M34</f>
        <v>1325940</v>
      </c>
      <c r="N33" s="9">
        <f t="shared" ref="N33:O33" si="12">N34</f>
        <v>0</v>
      </c>
      <c r="O33" s="9">
        <f t="shared" si="12"/>
        <v>0</v>
      </c>
      <c r="P33" s="10">
        <f t="shared" si="2"/>
        <v>0</v>
      </c>
    </row>
    <row r="34" spans="1:19" ht="31.2" x14ac:dyDescent="0.25">
      <c r="A34" s="43" t="s">
        <v>409</v>
      </c>
      <c r="B34" s="39" t="s">
        <v>131</v>
      </c>
      <c r="C34" s="39" t="s">
        <v>13</v>
      </c>
      <c r="D34" s="39" t="s">
        <v>28</v>
      </c>
      <c r="E34" s="39" t="s">
        <v>144</v>
      </c>
      <c r="F34" s="39" t="s">
        <v>21</v>
      </c>
      <c r="G34" s="39" t="s">
        <v>33</v>
      </c>
      <c r="H34" s="39" t="s">
        <v>147</v>
      </c>
      <c r="I34" s="39" t="s">
        <v>184</v>
      </c>
      <c r="J34" s="39" t="s">
        <v>399</v>
      </c>
      <c r="K34" s="40">
        <v>33</v>
      </c>
      <c r="L34" s="39">
        <v>2024</v>
      </c>
      <c r="M34" s="46">
        <v>1325940</v>
      </c>
      <c r="N34" s="46">
        <v>0</v>
      </c>
      <c r="O34" s="46">
        <v>0</v>
      </c>
      <c r="P34" s="10">
        <f t="shared" si="2"/>
        <v>0</v>
      </c>
    </row>
    <row r="35" spans="1:19" x14ac:dyDescent="0.25">
      <c r="A35"/>
      <c r="B35"/>
      <c r="C35"/>
      <c r="D35"/>
      <c r="E35"/>
      <c r="F35"/>
      <c r="G35"/>
      <c r="H35"/>
      <c r="I35"/>
      <c r="J35"/>
      <c r="K35" s="38"/>
      <c r="L35"/>
      <c r="M35"/>
      <c r="N35"/>
      <c r="O35"/>
    </row>
    <row r="36" spans="1:19" x14ac:dyDescent="0.25">
      <c r="A36"/>
      <c r="B36"/>
      <c r="C36"/>
      <c r="D36"/>
      <c r="E36"/>
      <c r="F36"/>
      <c r="G36"/>
      <c r="H36"/>
      <c r="I36"/>
      <c r="J36"/>
      <c r="K36" s="38"/>
      <c r="L36"/>
      <c r="M36"/>
      <c r="N36"/>
      <c r="O36"/>
    </row>
    <row r="37" spans="1:19" customFormat="1" ht="60.75" customHeight="1" x14ac:dyDescent="0.4">
      <c r="A37" s="90" t="s">
        <v>425</v>
      </c>
      <c r="B37" s="90"/>
      <c r="C37" s="90"/>
      <c r="D37" s="90"/>
      <c r="M37" s="91" t="s">
        <v>426</v>
      </c>
      <c r="N37" s="91"/>
      <c r="O37" s="91"/>
      <c r="P37" s="91"/>
      <c r="Q37" s="66"/>
      <c r="R37" s="66"/>
      <c r="S37" s="66"/>
    </row>
    <row r="38" spans="1:19" customFormat="1" ht="60.75" customHeight="1" x14ac:dyDescent="0.4">
      <c r="A38" s="69"/>
      <c r="B38" s="69"/>
      <c r="C38" s="69"/>
      <c r="D38" s="69"/>
      <c r="M38" s="70"/>
      <c r="N38" s="70"/>
      <c r="O38" s="70"/>
      <c r="P38" s="70"/>
      <c r="Q38" s="66"/>
      <c r="R38" s="66"/>
      <c r="S38" s="66"/>
    </row>
    <row r="39" spans="1:19" customFormat="1" ht="60.75" customHeight="1" x14ac:dyDescent="0.4">
      <c r="A39" s="69"/>
      <c r="B39" s="69"/>
      <c r="C39" s="69"/>
      <c r="D39" s="69"/>
      <c r="M39" s="70"/>
      <c r="N39" s="70"/>
      <c r="O39" s="70"/>
      <c r="P39" s="70"/>
      <c r="Q39" s="66"/>
      <c r="R39" s="66"/>
      <c r="S39" s="66"/>
    </row>
    <row r="40" spans="1:19" customFormat="1" ht="60.75" customHeight="1" x14ac:dyDescent="0.4">
      <c r="A40" s="69"/>
      <c r="B40" s="69"/>
      <c r="C40" s="69"/>
      <c r="D40" s="69"/>
      <c r="M40" s="70"/>
      <c r="N40" s="70"/>
      <c r="O40" s="70"/>
      <c r="P40" s="70"/>
      <c r="Q40" s="66"/>
      <c r="R40" s="66"/>
      <c r="S40" s="66"/>
    </row>
    <row r="41" spans="1:19" customFormat="1" ht="60.75" customHeight="1" x14ac:dyDescent="0.4">
      <c r="A41" s="69"/>
      <c r="B41" s="69"/>
      <c r="C41" s="69"/>
      <c r="D41" s="69"/>
      <c r="M41" s="70"/>
      <c r="N41" s="70"/>
      <c r="O41" s="70"/>
      <c r="P41" s="70"/>
      <c r="Q41" s="66"/>
      <c r="R41" s="66"/>
      <c r="S41" s="66"/>
    </row>
    <row r="42" spans="1:19" customFormat="1" ht="60.75" customHeight="1" x14ac:dyDescent="0.4">
      <c r="A42" s="69"/>
      <c r="B42" s="69"/>
      <c r="C42" s="69"/>
      <c r="D42" s="69"/>
      <c r="M42" s="70"/>
      <c r="N42" s="70"/>
      <c r="O42" s="70"/>
      <c r="P42" s="70"/>
      <c r="Q42" s="66"/>
      <c r="R42" s="66"/>
      <c r="S42" s="66"/>
    </row>
    <row r="43" spans="1:19" customFormat="1" ht="48.75" customHeight="1" x14ac:dyDescent="0.4">
      <c r="A43" s="69"/>
      <c r="B43" s="69"/>
      <c r="C43" s="69"/>
      <c r="D43" s="69"/>
      <c r="M43" s="70"/>
      <c r="N43" s="70"/>
      <c r="O43" s="70"/>
      <c r="P43" s="70"/>
      <c r="Q43" s="66"/>
      <c r="R43" s="66"/>
      <c r="S43" s="66"/>
    </row>
    <row r="44" spans="1:19" customFormat="1" ht="13.8" x14ac:dyDescent="0.25">
      <c r="K44" s="38"/>
      <c r="P44" s="1"/>
      <c r="Q44" s="1"/>
      <c r="R44" s="1"/>
    </row>
    <row r="45" spans="1:19" customFormat="1" ht="13.8" x14ac:dyDescent="0.25">
      <c r="K45" s="38"/>
      <c r="P45" s="1"/>
      <c r="Q45" s="1"/>
      <c r="R45" s="1"/>
    </row>
    <row r="46" spans="1:19" customFormat="1" ht="13.8" x14ac:dyDescent="0.25">
      <c r="K46" s="38"/>
      <c r="P46" s="1"/>
      <c r="Q46" s="1"/>
      <c r="R46" s="1"/>
    </row>
    <row r="47" spans="1:19" customFormat="1" ht="13.8" x14ac:dyDescent="0.25">
      <c r="K47" s="38"/>
      <c r="P47" s="1"/>
      <c r="Q47" s="1"/>
      <c r="R47" s="1"/>
    </row>
    <row r="48" spans="1:19" customFormat="1" ht="18" x14ac:dyDescent="0.35">
      <c r="A48" s="67" t="s">
        <v>427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6"/>
      <c r="R48" s="66"/>
      <c r="S48" s="66"/>
    </row>
    <row r="49" spans="1:19" customFormat="1" ht="18" x14ac:dyDescent="0.35">
      <c r="A49" s="67" t="s">
        <v>428</v>
      </c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6"/>
      <c r="R49" s="66"/>
      <c r="S49" s="66"/>
    </row>
    <row r="50" spans="1:19" customFormat="1" x14ac:dyDescent="0.25"/>
  </sheetData>
  <mergeCells count="5">
    <mergeCell ref="M1:O1"/>
    <mergeCell ref="A3:O3"/>
    <mergeCell ref="A2:P2"/>
    <mergeCell ref="A37:D37"/>
    <mergeCell ref="M37:P37"/>
  </mergeCells>
  <pageMargins left="0.39370078740157483" right="0.39370078740157483" top="0.39370078740157483" bottom="0.39370078740157483" header="0.31496062992125984" footer="0.31496062992125984"/>
  <pageSetup paperSize="9" scale="70" fitToHeight="0" orientation="landscape" r:id="rId1"/>
  <headerFooter differentFirst="1">
    <firstHeader>&amp;L&amp;P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Приложение 1</vt:lpstr>
      <vt:lpstr>Приложение 2</vt:lpstr>
      <vt:lpstr>Приложение 3</vt:lpstr>
      <vt:lpstr>Приложение 4</vt:lpstr>
      <vt:lpstr>'Приложение 1'!Область_печати</vt:lpstr>
      <vt:lpstr>'Приложение 2'!Область_печати</vt:lpstr>
      <vt:lpstr>'Приложение 3'!Область_печати</vt:lpstr>
      <vt:lpstr>'Приложение 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2024-05-03T08:35:43Z</dcterms:modified>
</cp:coreProperties>
</file>