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квартальные анализы\2024\9 месяцев\"/>
    </mc:Choice>
  </mc:AlternateContent>
  <bookViews>
    <workbookView xWindow="0" yWindow="0" windowWidth="28800" windowHeight="1143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Titles" localSheetId="0">Лист1!$4:$5</definedName>
    <definedName name="_xlnm.Print_Area" localSheetId="0">Лист1!$A$1:$G$67</definedName>
  </definedNames>
  <calcPr calcId="162913"/>
</workbook>
</file>

<file path=xl/calcChain.xml><?xml version="1.0" encoding="utf-8"?>
<calcChain xmlns="http://schemas.openxmlformats.org/spreadsheetml/2006/main">
  <c r="G9" i="1" l="1"/>
  <c r="G10" i="1"/>
  <c r="G13" i="1"/>
  <c r="G14" i="1"/>
  <c r="G15" i="1"/>
  <c r="G17" i="1"/>
  <c r="G18" i="1"/>
  <c r="G19" i="1"/>
  <c r="G21" i="1"/>
  <c r="G23" i="1"/>
  <c r="G24" i="1"/>
  <c r="G25" i="1"/>
  <c r="G27" i="1"/>
  <c r="G28" i="1"/>
  <c r="G29" i="1"/>
  <c r="G30" i="1"/>
  <c r="G33" i="1"/>
  <c r="G34" i="1"/>
  <c r="G36" i="1"/>
  <c r="G37" i="1"/>
  <c r="G38" i="1"/>
  <c r="G39" i="1"/>
  <c r="G40" i="1"/>
  <c r="G42" i="1"/>
  <c r="G43" i="1"/>
  <c r="G44" i="1"/>
  <c r="G45" i="1"/>
  <c r="G47" i="1"/>
  <c r="G49" i="1"/>
  <c r="G50" i="1"/>
  <c r="G51" i="1"/>
  <c r="G55" i="1"/>
  <c r="G56" i="1"/>
  <c r="G57" i="1"/>
  <c r="G58" i="1"/>
  <c r="G59" i="1"/>
  <c r="G60" i="1"/>
  <c r="G61" i="1"/>
  <c r="G62" i="1"/>
  <c r="G64" i="1"/>
  <c r="G65" i="1"/>
  <c r="G66" i="1"/>
  <c r="B54" i="1"/>
  <c r="B53" i="1" s="1"/>
  <c r="B52" i="1" s="1"/>
  <c r="B46" i="1"/>
  <c r="B48" i="1"/>
  <c r="G48" i="1" s="1"/>
  <c r="B41" i="1"/>
  <c r="B32" i="1"/>
  <c r="B26" i="1"/>
  <c r="B22" i="1"/>
  <c r="B20" i="1" s="1"/>
  <c r="B16" i="1"/>
  <c r="B12" i="1"/>
  <c r="B11" i="1" s="1"/>
  <c r="B8" i="1"/>
  <c r="B31" i="1" l="1"/>
  <c r="B7" i="1"/>
  <c r="B6" i="1" s="1"/>
  <c r="B67" i="1" s="1"/>
  <c r="E42" i="1" l="1"/>
  <c r="E43" i="1"/>
  <c r="E44" i="1"/>
  <c r="E45" i="1"/>
  <c r="E47" i="1"/>
  <c r="E48" i="1"/>
  <c r="E49" i="1"/>
  <c r="E50" i="1"/>
  <c r="E55" i="1"/>
  <c r="E57" i="1"/>
  <c r="E59" i="1"/>
  <c r="E60" i="1"/>
  <c r="E61" i="1"/>
  <c r="E62" i="1"/>
  <c r="E65" i="1"/>
  <c r="E66" i="1"/>
  <c r="D54" i="1"/>
  <c r="G54" i="1" s="1"/>
  <c r="C54" i="1"/>
  <c r="C53" i="1" s="1"/>
  <c r="C52" i="1" s="1"/>
  <c r="D46" i="1"/>
  <c r="G46" i="1" s="1"/>
  <c r="C46" i="1"/>
  <c r="D41" i="1"/>
  <c r="G41" i="1" s="1"/>
  <c r="C41" i="1"/>
  <c r="E41" i="1" s="1"/>
  <c r="E40" i="1"/>
  <c r="E39" i="1"/>
  <c r="E38" i="1"/>
  <c r="E37" i="1"/>
  <c r="D32" i="1"/>
  <c r="G32" i="1" s="1"/>
  <c r="C32" i="1"/>
  <c r="C31" i="1" s="1"/>
  <c r="D26" i="1"/>
  <c r="G26" i="1" s="1"/>
  <c r="C26" i="1"/>
  <c r="D22" i="1"/>
  <c r="G22" i="1" s="1"/>
  <c r="C22" i="1"/>
  <c r="C20" i="1" s="1"/>
  <c r="C16" i="1"/>
  <c r="D16" i="1"/>
  <c r="G16" i="1" s="1"/>
  <c r="D12" i="1"/>
  <c r="C12" i="1"/>
  <c r="C11" i="1" s="1"/>
  <c r="D8" i="1"/>
  <c r="G8" i="1" s="1"/>
  <c r="C8" i="1"/>
  <c r="E10" i="1"/>
  <c r="E13" i="1"/>
  <c r="E14" i="1"/>
  <c r="E17" i="1"/>
  <c r="E18" i="1"/>
  <c r="E19" i="1"/>
  <c r="E21" i="1"/>
  <c r="E23" i="1"/>
  <c r="E24" i="1"/>
  <c r="E25" i="1"/>
  <c r="E27" i="1"/>
  <c r="E28" i="1"/>
  <c r="E29" i="1"/>
  <c r="E33" i="1"/>
  <c r="E34" i="1"/>
  <c r="E35" i="1"/>
  <c r="E36" i="1"/>
  <c r="E9" i="1"/>
  <c r="C7" i="1" l="1"/>
  <c r="C6" i="1" s="1"/>
  <c r="D20" i="1"/>
  <c r="G20" i="1" s="1"/>
  <c r="C67" i="1"/>
  <c r="E8" i="1"/>
  <c r="D31" i="1"/>
  <c r="E46" i="1"/>
  <c r="D53" i="1"/>
  <c r="E54" i="1"/>
  <c r="D11" i="1"/>
  <c r="G12" i="1"/>
  <c r="D7" i="1"/>
  <c r="D6" i="1"/>
  <c r="E31" i="1"/>
  <c r="E32" i="1"/>
  <c r="E26" i="1"/>
  <c r="E22" i="1"/>
  <c r="E20" i="1"/>
  <c r="E16" i="1"/>
  <c r="E12" i="1"/>
  <c r="E11" i="1"/>
  <c r="E6" i="1" l="1"/>
  <c r="G6" i="1"/>
  <c r="G11" i="1"/>
  <c r="G31" i="1"/>
  <c r="E7" i="1"/>
  <c r="G7" i="1"/>
  <c r="G53" i="1"/>
  <c r="E53" i="1"/>
  <c r="D52" i="1"/>
  <c r="H54" i="1"/>
  <c r="H46" i="1"/>
  <c r="H41" i="1"/>
  <c r="H26" i="1"/>
  <c r="H22" i="1"/>
  <c r="H16" i="1"/>
  <c r="H11" i="1"/>
  <c r="H8" i="1"/>
  <c r="G52" i="1" l="1"/>
  <c r="D67" i="1"/>
  <c r="F52" i="1" s="1"/>
  <c r="E52" i="1"/>
  <c r="H12" i="1"/>
  <c r="H20" i="1"/>
  <c r="H53" i="1"/>
  <c r="H52" i="1" s="1"/>
  <c r="G67" i="1" l="1"/>
  <c r="F19" i="1"/>
  <c r="F43" i="1"/>
  <c r="F55" i="1"/>
  <c r="F67" i="1"/>
  <c r="F24" i="1"/>
  <c r="F28" i="1"/>
  <c r="F36" i="1"/>
  <c r="F40" i="1"/>
  <c r="F44" i="1"/>
  <c r="F48" i="1"/>
  <c r="F56" i="1"/>
  <c r="F60" i="1"/>
  <c r="F64" i="1"/>
  <c r="F9" i="1"/>
  <c r="F13" i="1"/>
  <c r="F17" i="1"/>
  <c r="F21" i="1"/>
  <c r="F29" i="1"/>
  <c r="F33" i="1"/>
  <c r="F41" i="1"/>
  <c r="F45" i="1"/>
  <c r="F57" i="1"/>
  <c r="F65" i="1"/>
  <c r="F25" i="1"/>
  <c r="F37" i="1"/>
  <c r="F49" i="1"/>
  <c r="F61" i="1"/>
  <c r="E67" i="1"/>
  <c r="F10" i="1"/>
  <c r="F14" i="1"/>
  <c r="F18" i="1"/>
  <c r="F30" i="1"/>
  <c r="F34" i="1"/>
  <c r="F38" i="1"/>
  <c r="F42" i="1"/>
  <c r="F50" i="1"/>
  <c r="F58" i="1"/>
  <c r="F62" i="1"/>
  <c r="F66" i="1"/>
  <c r="F15" i="1"/>
  <c r="F23" i="1"/>
  <c r="F27" i="1"/>
  <c r="F35" i="1"/>
  <c r="F39" i="1"/>
  <c r="F47" i="1"/>
  <c r="F51" i="1"/>
  <c r="F59" i="1"/>
  <c r="F63" i="1"/>
  <c r="F46" i="1"/>
  <c r="F12" i="1"/>
  <c r="F26" i="1"/>
  <c r="F32" i="1"/>
  <c r="F8" i="1"/>
  <c r="F22" i="1"/>
  <c r="F20" i="1"/>
  <c r="F54" i="1"/>
  <c r="F16" i="1"/>
  <c r="F31" i="1"/>
  <c r="F7" i="1"/>
  <c r="F11" i="1"/>
  <c r="F6" i="1"/>
  <c r="F53" i="1"/>
  <c r="H7" i="1"/>
  <c r="H67" i="1" l="1"/>
</calcChain>
</file>

<file path=xl/sharedStrings.xml><?xml version="1.0" encoding="utf-8"?>
<sst xmlns="http://schemas.openxmlformats.org/spreadsheetml/2006/main" count="71" uniqueCount="71">
  <si>
    <t>НАЛОГ НА ПРИБЫЛЬ, ДОХОДЫ</t>
  </si>
  <si>
    <t>Налог на прибыль организаций</t>
  </si>
  <si>
    <t>Налог на доходы физических лиц</t>
  </si>
  <si>
    <t>НАЛОГИ НА ТОВАРЫ (РАБОТЫ, УСЛУГИ), РЕАЛИЗУЕМЫЕ НА ТЕРРИТОРИИ РФ</t>
  </si>
  <si>
    <t>НАЛОГИ НА СОВОКУПНЫЙ ДОХОД</t>
  </si>
  <si>
    <t>Единый сельхозяйственный налог</t>
  </si>
  <si>
    <t>НАЛОГИ НА ИМУЩЕСТВО</t>
  </si>
  <si>
    <t>Налог на имущество организаций</t>
  </si>
  <si>
    <t>Транспортный налог</t>
  </si>
  <si>
    <t>Налог на игорный бизнес</t>
  </si>
  <si>
    <t>НАЛОГИ, СБОРЫ И РЕГУЛЯРНЫЕ ПЛАТЕЖИ ЗА ПОЛЬЗОВАНИЕ ПРИРОДНЫМИ РЕСУРСАМИ</t>
  </si>
  <si>
    <t>Налог на добычу полезных ископаемых</t>
  </si>
  <si>
    <t>ЗАДОЛЖЕННОСТЬ И ПЕРЕРАСЧЕТЫ ПО ОТМЕНЕННЫМ НАЛОГАМ, СБОРАМ И ИНЫМ ОБЯЗАТЕЛЬНЫМ ПЛАТЕЖАМ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</si>
  <si>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</si>
  <si>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</si>
  <si>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</si>
  <si>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ШТРАФЫ, САНКЦИИ, ВОЗМЕЩЕНИЕ УЩЕРБА</t>
  </si>
  <si>
    <t>ПРОЧИЕ НЕНАЛОГОВЫЕ ДОХОДЫ</t>
  </si>
  <si>
    <t>БЕЗВОЗМЕЗДНЫЕ ПОСТУПЛЕНИЯ</t>
  </si>
  <si>
    <t>Иные межбюджетные трансферты</t>
  </si>
  <si>
    <t>АДМИНИСТРАТИВНЫЕ ПЛАТЕЖИ И СБОРЫ</t>
  </si>
  <si>
    <t>НАЛОГОВЫЕ ДОХОДЫ</t>
  </si>
  <si>
    <t>НЕНАЛОГОВЫЕ ДОХОДЫ</t>
  </si>
  <si>
    <t>Приложение 1</t>
  </si>
  <si>
    <t>Платежи при пользовании недрами</t>
  </si>
  <si>
    <t>НАЛОГОВЫЕ И НЕНАЛОГОВЫЕ ДОХОДЫ</t>
  </si>
  <si>
    <t>Транспортный налог с организаций</t>
  </si>
  <si>
    <t>Транспортный налог с физических лиц</t>
  </si>
  <si>
    <t>Плата за использование лесов</t>
  </si>
  <si>
    <t>ГОСУДАРСТВЕННАЯ ПОШЛИНА</t>
  </si>
  <si>
    <t>Сборы за пользование объектами животного мира и за пользование объектами водных биологических ресурсов</t>
  </si>
  <si>
    <t>Доходы в виде прибыли, приходящейся на доли в уставных (складочных) капиталах хозяйственных товариществ и обществ, или дивиденды по акциям, принадлежащим субъектам РФ</t>
  </si>
  <si>
    <t>Дотации бюджетам субъектов РФ на частичную компенсацию дополнительных расходов на повышение оплаты труда работников бюджетной сферы и иные цели</t>
  </si>
  <si>
    <t>Безвозмездные поступления от государственных (муниципальных) организаций</t>
  </si>
  <si>
    <t>В С Е Г О</t>
  </si>
  <si>
    <t>ДОХОДЫ ОТ ПРОДАЖИ МАТЕРИАЛЬНЫХ И НЕМАТЕРИАЛЬНЫХ АКТИВОВ</t>
  </si>
  <si>
    <t>Наименование</t>
  </si>
  <si>
    <t>Налог, взимаемый в связи с применением упрощенной системы налогообложения</t>
  </si>
  <si>
    <t>Дотации бюджетам бюджетной системы Российской Федерации</t>
  </si>
  <si>
    <t>Доходы бюджетов бюджетной системы РФ от возврата бюджетами бюджетной системы РФ и организациями остатков субсидий, субвенций и иных межбюджетных трансфертов, имеющих целевое назначение, прошлых лет</t>
  </si>
  <si>
    <t>Субсидии бюджетам бюджетной системы РФ (межбюджетные субсидии)</t>
  </si>
  <si>
    <t xml:space="preserve">Акцизы по подакцизным товарам (продукции), производимым на территории РФ, в том числе: </t>
  </si>
  <si>
    <t>акцизы на  алкогольную продукцию</t>
  </si>
  <si>
    <t>доходы от уплаты акцизов на нефтепродукты</t>
  </si>
  <si>
    <t>Субвенции бюджетам бюджетной 
системы РФ</t>
  </si>
  <si>
    <t>Доходы от сдачи в аренду имущества, находящегося в оперативном управлении органов государственной власти субъектов РФ и созданных ими учреждений (за исключением имущества бюджетных и автономных учреждений субъектов РФ)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</si>
  <si>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субъектов РФ (за исключением земельных участков бюджетных и автономных учреждений субъектов РФ)</t>
  </si>
  <si>
    <t>Доходы от сдачи в аренду имущества, составляющего казну субъекта РФ (за исключением земельных участков)</t>
  </si>
  <si>
    <t>Доходы от перечисления части прибыли, остающейся после уплаты налогов и иных обязательных платежей государственных унитарных предприятий субъектов РФ</t>
  </si>
  <si>
    <t>Прочие поступления от использования имущества, находящегося в собственности субъектов РФ (за исключением имущества бюджетных и автономных учреждений субъектов РФ, а также имущества государственных унитарных предприятий субъектов РФ, в том числе казенных)</t>
  </si>
  <si>
    <t>Доходы от продажи земельных участков, находящихся в собственности субъектов РФ (за исключением земельных участков бюджетных и автономных учреждений субъектов РФ)</t>
  </si>
  <si>
    <t>Удельный вес в общем объеме доходов, 
%</t>
  </si>
  <si>
    <t>Процент исполне-ния, 
%</t>
  </si>
  <si>
    <t>Безвозмездные поступления от других бюджетов бюджетной системы РФ</t>
  </si>
  <si>
    <t>Возврат остатков субсидий, субвенций и иных межбюджетных трансфертов, имеющих целевое назначение, 
прошлых лет</t>
  </si>
  <si>
    <t>Налог на профессиональный доход</t>
  </si>
  <si>
    <t>ДОХОДЫ ОТ ИСПОЛЬЗОВАНИЯ ИМУЩЕСТВА, НАХОДЯЩЕГОСЯ В ГОСУДАРСТВЕННОЙ И МУНИЦИ-ПАЛЬНОЙ СОБСТВЕННОСТИ</t>
  </si>
  <si>
    <t>Доходы от размещения средств бюджетов</t>
  </si>
  <si>
    <t>Дотации бюджетам субъектов РФ на выравнивание бюджетной обеспеченности</t>
  </si>
  <si>
    <t>Дотации (гранты) бюджетам субъектов РФ за достижение показателей деятельности органов исполнительной власти субъектов Российской Федерации</t>
  </si>
  <si>
    <t>Доходы от реализации имущества, находящегося в собственности субъектов Российской Федерации (за исключением движимого имущества бюджетных и автономных учреждений субъектов Российской Федерации, а также имущества государственных унитарных предприятий субъектов Российской Федерации, в том числе казенных)</t>
  </si>
  <si>
    <t>Безвозмездные поступления от негосударственных организаций</t>
  </si>
  <si>
    <t>акцизы на сталь жидкую</t>
  </si>
  <si>
    <t>Проценты, полученные от предоставления бюджетных кредитов внутри страны</t>
  </si>
  <si>
    <t>Дотации бюджетам субъектов РФ на поддержку мер по обеспечению сбалансированности бюджетов</t>
  </si>
  <si>
    <t>Прочие безвозмездные поступления</t>
  </si>
  <si>
    <t>Прогноз доходов 
на 2024 год,
тыс. рублей</t>
  </si>
  <si>
    <t>Кассовое исполнение
за 9 месяцев 2024 года,
тыс. рублей</t>
  </si>
  <si>
    <t>Темп роста 
к 9 месяцам 2023 года, 
%</t>
  </si>
  <si>
    <t>Исполнение доходной части областного бюджета за 9 месяцев 2024 года</t>
  </si>
  <si>
    <t>Кассовое исполнение 
за 9 месяцев 2023 года, 
тыс.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</si>
</sst>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0" x14ac:knownFonts="1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Arial Cyr"/>
      <charset val="204"/>
    </font>
    <font>
      <b/>
      <sz val="9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color theme="0"/>
      <name val="Arial Cyr"/>
      <charset val="204"/>
    </font>
    <font>
      <sz val="8"/>
      <color rgb="FF000000"/>
      <name val="Arial"/>
      <family val="2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0"/>
      <name val="Arial Cyr"/>
      <charset val="204"/>
    </font>
    <font>
      <sz val="11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i/>
      <sz val="11"/>
      <color theme="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" fontId="9" fillId="0" borderId="3">
      <alignment horizontal="right"/>
    </xf>
  </cellStyleXfs>
  <cellXfs count="53">
    <xf numFmtId="0" fontId="0" fillId="0" borderId="0" xfId="0"/>
    <xf numFmtId="0" fontId="3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8" fillId="0" borderId="0" xfId="0" applyFont="1"/>
    <xf numFmtId="164" fontId="8" fillId="0" borderId="0" xfId="0" applyNumberFormat="1" applyFont="1"/>
    <xf numFmtId="0" fontId="0" fillId="0" borderId="0" xfId="0" applyFont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 applyBorder="1"/>
    <xf numFmtId="164" fontId="4" fillId="0" borderId="0" xfId="0" applyNumberFormat="1" applyFont="1" applyFill="1" applyAlignment="1"/>
    <xf numFmtId="0" fontId="2" fillId="0" borderId="0" xfId="0" applyFont="1" applyAlignment="1"/>
    <xf numFmtId="165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65" fontId="10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/>
    </xf>
    <xf numFmtId="165" fontId="11" fillId="0" borderId="1" xfId="0" applyNumberFormat="1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 shrinkToFit="1"/>
    </xf>
    <xf numFmtId="0" fontId="14" fillId="0" borderId="0" xfId="0" applyFont="1" applyBorder="1"/>
    <xf numFmtId="0" fontId="15" fillId="0" borderId="0" xfId="0" applyFont="1" applyFill="1" applyBorder="1" applyAlignment="1">
      <alignment horizontal="left" vertical="top" wrapText="1"/>
    </xf>
    <xf numFmtId="165" fontId="16" fillId="0" borderId="0" xfId="0" applyNumberFormat="1" applyFont="1" applyFill="1" applyBorder="1" applyAlignment="1">
      <alignment horizontal="center" vertical="center"/>
    </xf>
    <xf numFmtId="165" fontId="16" fillId="0" borderId="0" xfId="0" applyNumberFormat="1" applyFont="1" applyBorder="1" applyAlignment="1">
      <alignment horizontal="center" vertical="center"/>
    </xf>
    <xf numFmtId="165" fontId="15" fillId="0" borderId="0" xfId="0" applyNumberFormat="1" applyFont="1" applyFill="1" applyBorder="1" applyAlignment="1">
      <alignment horizontal="center" vertical="center"/>
    </xf>
    <xf numFmtId="165" fontId="15" fillId="0" borderId="0" xfId="0" applyNumberFormat="1" applyFont="1" applyBorder="1" applyAlignment="1">
      <alignment horizontal="center" vertical="center"/>
    </xf>
    <xf numFmtId="165" fontId="17" fillId="0" borderId="0" xfId="0" applyNumberFormat="1" applyFont="1" applyFill="1" applyBorder="1" applyAlignment="1">
      <alignment horizontal="center" vertical="center"/>
    </xf>
    <xf numFmtId="165" fontId="16" fillId="0" borderId="0" xfId="0" applyNumberFormat="1" applyFont="1" applyFill="1" applyBorder="1" applyAlignment="1">
      <alignment horizontal="center" vertical="center" wrapText="1"/>
    </xf>
    <xf numFmtId="165" fontId="16" fillId="0" borderId="0" xfId="0" applyNumberFormat="1" applyFont="1" applyFill="1" applyBorder="1" applyAlignment="1">
      <alignment horizontal="center" vertical="center" shrinkToFit="1"/>
    </xf>
    <xf numFmtId="165" fontId="19" fillId="0" borderId="1" xfId="0" applyNumberFormat="1" applyFont="1" applyFill="1" applyBorder="1" applyAlignment="1">
      <alignment horizontal="center" vertical="center"/>
    </xf>
    <xf numFmtId="165" fontId="0" fillId="0" borderId="0" xfId="0" applyNumberFormat="1" applyFill="1" applyAlignment="1">
      <alignment horizontal="center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</cellXfs>
  <cellStyles count="2">
    <cellStyle name="xl56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1"/>
  <sheetViews>
    <sheetView tabSelected="1" showWhiteSpace="0" view="pageBreakPreview" zoomScale="120" zoomScaleNormal="120" zoomScaleSheetLayoutView="120" workbookViewId="0">
      <selection activeCell="B4" sqref="B4:B5"/>
    </sheetView>
  </sheetViews>
  <sheetFormatPr defaultRowHeight="14.25" x14ac:dyDescent="0.2"/>
  <cols>
    <col min="1" max="1" width="43.140625" style="1" customWidth="1"/>
    <col min="2" max="2" width="13.5703125" style="1" bestFit="1" customWidth="1"/>
    <col min="3" max="3" width="13.5703125" style="7" bestFit="1" customWidth="1"/>
    <col min="4" max="4" width="13.5703125" style="9" bestFit="1" customWidth="1"/>
    <col min="5" max="5" width="9.140625" style="9" bestFit="1" customWidth="1"/>
    <col min="6" max="6" width="9.7109375" style="15" bestFit="1" customWidth="1"/>
    <col min="7" max="7" width="10" style="4" customWidth="1"/>
    <col min="8" max="8" width="17.85546875" style="34" hidden="1" customWidth="1"/>
    <col min="9" max="9" width="0.28515625" customWidth="1"/>
  </cols>
  <sheetData>
    <row r="1" spans="1:39" x14ac:dyDescent="0.2">
      <c r="D1" s="8"/>
      <c r="E1" s="45" t="s">
        <v>23</v>
      </c>
      <c r="F1" s="45"/>
      <c r="G1" s="45"/>
    </row>
    <row r="2" spans="1:39" ht="24" customHeight="1" x14ac:dyDescent="0.2">
      <c r="A2" s="47" t="s">
        <v>69</v>
      </c>
      <c r="B2" s="47"/>
      <c r="C2" s="47"/>
      <c r="D2" s="47"/>
      <c r="E2" s="47"/>
      <c r="F2" s="47"/>
      <c r="G2" s="47"/>
      <c r="H2" s="35"/>
    </row>
    <row r="3" spans="1:39" ht="15" customHeight="1" x14ac:dyDescent="0.2">
      <c r="A3" s="46"/>
      <c r="B3" s="46"/>
      <c r="C3" s="46"/>
      <c r="D3" s="46"/>
      <c r="E3" s="46"/>
      <c r="F3" s="46"/>
      <c r="G3" s="46"/>
      <c r="H3" s="35"/>
    </row>
    <row r="4" spans="1:39" ht="22.5" customHeight="1" x14ac:dyDescent="0.2">
      <c r="A4" s="48" t="s">
        <v>36</v>
      </c>
      <c r="B4" s="51" t="s">
        <v>70</v>
      </c>
      <c r="C4" s="50" t="s">
        <v>66</v>
      </c>
      <c r="D4" s="50" t="s">
        <v>67</v>
      </c>
      <c r="E4" s="50" t="s">
        <v>52</v>
      </c>
      <c r="F4" s="49" t="s">
        <v>51</v>
      </c>
      <c r="G4" s="49" t="s">
        <v>68</v>
      </c>
    </row>
    <row r="5" spans="1:39" ht="59.25" customHeight="1" x14ac:dyDescent="0.2">
      <c r="A5" s="48"/>
      <c r="B5" s="52"/>
      <c r="C5" s="50"/>
      <c r="D5" s="50"/>
      <c r="E5" s="50"/>
      <c r="F5" s="49"/>
      <c r="G5" s="49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</row>
    <row r="6" spans="1:39" ht="31.5" x14ac:dyDescent="0.2">
      <c r="A6" s="17" t="s">
        <v>25</v>
      </c>
      <c r="B6" s="16">
        <f>B7+B31</f>
        <v>38068911.599999994</v>
      </c>
      <c r="C6" s="16">
        <f>C7+C31</f>
        <v>52774528.700000003</v>
      </c>
      <c r="D6" s="16">
        <f>D7+D31</f>
        <v>41118960</v>
      </c>
      <c r="E6" s="16">
        <f t="shared" ref="E6:E7" si="0">D6/C6*100</f>
        <v>77.914404946642364</v>
      </c>
      <c r="F6" s="25">
        <f>D6/$D$67*100</f>
        <v>61.221008744421411</v>
      </c>
      <c r="G6" s="16">
        <f>D6/B6*100</f>
        <v>108.01191384730843</v>
      </c>
      <c r="H6" s="36">
        <v>6351815</v>
      </c>
    </row>
    <row r="7" spans="1:39" ht="15.75" x14ac:dyDescent="0.2">
      <c r="A7" s="17" t="s">
        <v>21</v>
      </c>
      <c r="B7" s="16">
        <f>B8+B11+B16+B20+B26+B29+B30</f>
        <v>36503651.799999997</v>
      </c>
      <c r="C7" s="16">
        <f>C8+C11+C16+C20+C26+C29+C30</f>
        <v>50229844</v>
      </c>
      <c r="D7" s="16">
        <f>D8+D11+D16+D20+D26+D29+D30</f>
        <v>37789566.100000001</v>
      </c>
      <c r="E7" s="16">
        <f t="shared" si="0"/>
        <v>75.233293776504667</v>
      </c>
      <c r="F7" s="25">
        <f t="shared" ref="F7:F67" si="1">D7/$D$67*100</f>
        <v>56.263956010949478</v>
      </c>
      <c r="G7" s="16">
        <f t="shared" ref="G7:G67" si="2">D7/B7*100</f>
        <v>103.52270043294682</v>
      </c>
      <c r="H7" s="36">
        <f>H8+H11+H16+H20+H26+H29+H30</f>
        <v>6158185.9999999991</v>
      </c>
    </row>
    <row r="8" spans="1:39" ht="15.75" x14ac:dyDescent="0.2">
      <c r="A8" s="17" t="s">
        <v>0</v>
      </c>
      <c r="B8" s="25">
        <f>B9+B10</f>
        <v>24223885.600000001</v>
      </c>
      <c r="C8" s="25">
        <f>C9+C10</f>
        <v>32198676</v>
      </c>
      <c r="D8" s="25">
        <f>D9+D10</f>
        <v>23861235.399999999</v>
      </c>
      <c r="E8" s="16">
        <f>D8/C8*100</f>
        <v>74.10626263017771</v>
      </c>
      <c r="F8" s="25">
        <f t="shared" si="1"/>
        <v>35.526406822451193</v>
      </c>
      <c r="G8" s="16">
        <f t="shared" si="2"/>
        <v>98.502923081836201</v>
      </c>
      <c r="H8" s="37">
        <f>H9+H10</f>
        <v>4061162.3</v>
      </c>
    </row>
    <row r="9" spans="1:39" s="3" customFormat="1" ht="15.75" x14ac:dyDescent="0.2">
      <c r="A9" s="18" t="s">
        <v>1</v>
      </c>
      <c r="B9" s="24">
        <v>11501040.1</v>
      </c>
      <c r="C9" s="26">
        <v>14766983</v>
      </c>
      <c r="D9" s="24">
        <v>9587266.6999999993</v>
      </c>
      <c r="E9" s="24">
        <f>D9/C9*100</f>
        <v>64.923665856458285</v>
      </c>
      <c r="F9" s="26">
        <f t="shared" si="1"/>
        <v>14.274245712338059</v>
      </c>
      <c r="G9" s="24">
        <f t="shared" si="2"/>
        <v>83.359997153648735</v>
      </c>
      <c r="H9" s="38">
        <v>1766486.7</v>
      </c>
    </row>
    <row r="10" spans="1:39" s="3" customFormat="1" ht="13.9" customHeight="1" x14ac:dyDescent="0.2">
      <c r="A10" s="18" t="s">
        <v>2</v>
      </c>
      <c r="B10" s="24">
        <v>12722845.5</v>
      </c>
      <c r="C10" s="26">
        <v>17431693</v>
      </c>
      <c r="D10" s="24">
        <v>14273968.699999999</v>
      </c>
      <c r="E10" s="24">
        <f t="shared" ref="E10:E67" si="3">D10/C10*100</f>
        <v>81.885154241759523</v>
      </c>
      <c r="F10" s="26">
        <f t="shared" si="1"/>
        <v>21.252161110113136</v>
      </c>
      <c r="G10" s="24">
        <f t="shared" si="2"/>
        <v>112.19163747606618</v>
      </c>
      <c r="H10" s="38">
        <v>2294675.6</v>
      </c>
    </row>
    <row r="11" spans="1:39" s="3" customFormat="1" ht="46.5" customHeight="1" x14ac:dyDescent="0.2">
      <c r="A11" s="17" t="s">
        <v>3</v>
      </c>
      <c r="B11" s="25">
        <f>B12</f>
        <v>5381325.9000000004</v>
      </c>
      <c r="C11" s="25">
        <f>C12</f>
        <v>7495179.8000000007</v>
      </c>
      <c r="D11" s="25">
        <f>D12</f>
        <v>5341142.3</v>
      </c>
      <c r="E11" s="16">
        <f t="shared" si="3"/>
        <v>71.26102965535263</v>
      </c>
      <c r="F11" s="25">
        <f t="shared" si="1"/>
        <v>7.9522954727818771</v>
      </c>
      <c r="G11" s="16">
        <f t="shared" si="2"/>
        <v>99.253276966555759</v>
      </c>
      <c r="H11" s="37">
        <f>H13+H14</f>
        <v>1089874.5</v>
      </c>
    </row>
    <row r="12" spans="1:39" ht="46.5" customHeight="1" x14ac:dyDescent="0.2">
      <c r="A12" s="18" t="s">
        <v>41</v>
      </c>
      <c r="B12" s="26">
        <f>B13+B14+B15</f>
        <v>5381325.9000000004</v>
      </c>
      <c r="C12" s="26">
        <f>C13+C14+C15</f>
        <v>7495179.8000000007</v>
      </c>
      <c r="D12" s="26">
        <f>D13+D14+D15</f>
        <v>5341142.3</v>
      </c>
      <c r="E12" s="24">
        <f t="shared" si="3"/>
        <v>71.26102965535263</v>
      </c>
      <c r="F12" s="26">
        <f t="shared" si="1"/>
        <v>7.9522954727818771</v>
      </c>
      <c r="G12" s="24">
        <f t="shared" si="2"/>
        <v>99.253276966555759</v>
      </c>
      <c r="H12" s="39">
        <f>H11</f>
        <v>1089874.5</v>
      </c>
    </row>
    <row r="13" spans="1:39" ht="15.75" x14ac:dyDescent="0.2">
      <c r="A13" s="19" t="s">
        <v>42</v>
      </c>
      <c r="B13" s="28">
        <v>1524619.7</v>
      </c>
      <c r="C13" s="27">
        <v>2255144.9</v>
      </c>
      <c r="D13" s="28">
        <v>1597070.1</v>
      </c>
      <c r="E13" s="28">
        <f t="shared" si="3"/>
        <v>70.818957132200239</v>
      </c>
      <c r="F13" s="27">
        <f t="shared" si="1"/>
        <v>2.3778384121960769</v>
      </c>
      <c r="G13" s="28">
        <f t="shared" si="2"/>
        <v>104.75203094909504</v>
      </c>
      <c r="H13" s="40">
        <v>312563.90000000002</v>
      </c>
    </row>
    <row r="14" spans="1:39" ht="32.25" customHeight="1" x14ac:dyDescent="0.2">
      <c r="A14" s="19" t="s">
        <v>43</v>
      </c>
      <c r="B14" s="28">
        <v>3852484</v>
      </c>
      <c r="C14" s="27">
        <v>5240034.9000000004</v>
      </c>
      <c r="D14" s="28">
        <v>3746877.9</v>
      </c>
      <c r="E14" s="28">
        <f t="shared" si="3"/>
        <v>71.504827191131866</v>
      </c>
      <c r="F14" s="27">
        <f t="shared" si="1"/>
        <v>5.5786343983451756</v>
      </c>
      <c r="G14" s="28">
        <f t="shared" si="2"/>
        <v>97.258753053873818</v>
      </c>
      <c r="H14" s="40">
        <v>777310.6</v>
      </c>
    </row>
    <row r="15" spans="1:39" ht="22.5" customHeight="1" x14ac:dyDescent="0.2">
      <c r="A15" s="19" t="s">
        <v>62</v>
      </c>
      <c r="B15" s="28">
        <v>4222.2</v>
      </c>
      <c r="C15" s="27">
        <v>0</v>
      </c>
      <c r="D15" s="28">
        <v>-2805.7</v>
      </c>
      <c r="E15" s="28"/>
      <c r="F15" s="27">
        <f t="shared" si="1"/>
        <v>-4.1773377593748275E-3</v>
      </c>
      <c r="G15" s="28">
        <f t="shared" si="2"/>
        <v>-66.451139216522193</v>
      </c>
      <c r="H15" s="40"/>
    </row>
    <row r="16" spans="1:39" ht="15" customHeight="1" x14ac:dyDescent="0.2">
      <c r="A16" s="17" t="s">
        <v>4</v>
      </c>
      <c r="B16" s="16">
        <f>B19+B17</f>
        <v>3864164.8</v>
      </c>
      <c r="C16" s="16">
        <f>C19+C17</f>
        <v>5379770</v>
      </c>
      <c r="D16" s="16">
        <f>D19+D17</f>
        <v>5103050.2</v>
      </c>
      <c r="E16" s="16">
        <f t="shared" si="3"/>
        <v>94.85628939527156</v>
      </c>
      <c r="F16" s="25">
        <f t="shared" si="1"/>
        <v>7.5978059979489139</v>
      </c>
      <c r="G16" s="16">
        <f t="shared" si="2"/>
        <v>132.06088415276699</v>
      </c>
      <c r="H16" s="36">
        <f>H17+H18</f>
        <v>430364.8</v>
      </c>
    </row>
    <row r="17" spans="1:8" ht="33.75" customHeight="1" x14ac:dyDescent="0.2">
      <c r="A17" s="18" t="s">
        <v>37</v>
      </c>
      <c r="B17" s="24">
        <v>3767952.3</v>
      </c>
      <c r="C17" s="29">
        <v>5239780</v>
      </c>
      <c r="D17" s="24">
        <v>4945841.8</v>
      </c>
      <c r="E17" s="24">
        <f t="shared" si="3"/>
        <v>94.390256842844551</v>
      </c>
      <c r="F17" s="26">
        <f t="shared" si="1"/>
        <v>7.3637422757366666</v>
      </c>
      <c r="G17" s="24">
        <f t="shared" si="2"/>
        <v>131.26073278581578</v>
      </c>
      <c r="H17" s="38">
        <v>430347.6</v>
      </c>
    </row>
    <row r="18" spans="1:8" ht="15.75" hidden="1" x14ac:dyDescent="0.2">
      <c r="A18" s="18" t="s">
        <v>5</v>
      </c>
      <c r="B18" s="24"/>
      <c r="C18" s="29"/>
      <c r="D18" s="24"/>
      <c r="E18" s="24" t="e">
        <f t="shared" si="3"/>
        <v>#DIV/0!</v>
      </c>
      <c r="F18" s="26">
        <f t="shared" si="1"/>
        <v>0</v>
      </c>
      <c r="G18" s="24" t="e">
        <f t="shared" si="2"/>
        <v>#DIV/0!</v>
      </c>
      <c r="H18" s="38">
        <v>17.2</v>
      </c>
    </row>
    <row r="19" spans="1:8" ht="15.75" x14ac:dyDescent="0.2">
      <c r="A19" s="18" t="s">
        <v>55</v>
      </c>
      <c r="B19" s="24">
        <v>96212.5</v>
      </c>
      <c r="C19" s="29">
        <v>139990</v>
      </c>
      <c r="D19" s="24">
        <v>157208.4</v>
      </c>
      <c r="E19" s="24">
        <f t="shared" si="3"/>
        <v>112.29973569540681</v>
      </c>
      <c r="F19" s="26">
        <f t="shared" si="1"/>
        <v>0.23406372221224711</v>
      </c>
      <c r="G19" s="24">
        <f t="shared" si="2"/>
        <v>163.39706379108742</v>
      </c>
      <c r="H19" s="38"/>
    </row>
    <row r="20" spans="1:8" ht="14.25" customHeight="1" x14ac:dyDescent="0.2">
      <c r="A20" s="17" t="s">
        <v>6</v>
      </c>
      <c r="B20" s="16">
        <f>B25+B22+B21</f>
        <v>2908457</v>
      </c>
      <c r="C20" s="16">
        <f>C25+C22+C21</f>
        <v>5011888</v>
      </c>
      <c r="D20" s="16">
        <f>D25+D22+D21</f>
        <v>3358444.1</v>
      </c>
      <c r="E20" s="16">
        <f t="shared" si="3"/>
        <v>67.009560069977624</v>
      </c>
      <c r="F20" s="25">
        <f t="shared" si="1"/>
        <v>5.0003048621305242</v>
      </c>
      <c r="G20" s="16">
        <f t="shared" si="2"/>
        <v>115.47167793782064</v>
      </c>
      <c r="H20" s="36">
        <f>H21+H22+H25</f>
        <v>519710.3</v>
      </c>
    </row>
    <row r="21" spans="1:8" ht="15.75" x14ac:dyDescent="0.2">
      <c r="A21" s="18" t="s">
        <v>7</v>
      </c>
      <c r="B21" s="24">
        <v>2574613.2999999998</v>
      </c>
      <c r="C21" s="29">
        <v>3878463</v>
      </c>
      <c r="D21" s="24">
        <v>2851525.7</v>
      </c>
      <c r="E21" s="24">
        <f t="shared" si="3"/>
        <v>73.52205499962227</v>
      </c>
      <c r="F21" s="26">
        <f t="shared" si="1"/>
        <v>4.2455665176026436</v>
      </c>
      <c r="G21" s="24">
        <f t="shared" si="2"/>
        <v>110.75549481547387</v>
      </c>
      <c r="H21" s="38">
        <v>395475.1</v>
      </c>
    </row>
    <row r="22" spans="1:8" ht="15.75" x14ac:dyDescent="0.2">
      <c r="A22" s="18" t="s">
        <v>8</v>
      </c>
      <c r="B22" s="24">
        <f>B23+B24</f>
        <v>314977.2</v>
      </c>
      <c r="C22" s="24">
        <f>C23+C24</f>
        <v>1133089</v>
      </c>
      <c r="D22" s="24">
        <f>D23+D24+0.1</f>
        <v>506666.4</v>
      </c>
      <c r="E22" s="24">
        <f t="shared" si="3"/>
        <v>44.715498959040289</v>
      </c>
      <c r="F22" s="26">
        <f t="shared" si="1"/>
        <v>0.75436314792262549</v>
      </c>
      <c r="G22" s="24">
        <f t="shared" si="2"/>
        <v>160.85811925434604</v>
      </c>
      <c r="H22" s="38">
        <f>H23+H24</f>
        <v>112729.5</v>
      </c>
    </row>
    <row r="23" spans="1:8" ht="15.75" x14ac:dyDescent="0.2">
      <c r="A23" s="19" t="s">
        <v>26</v>
      </c>
      <c r="B23" s="28">
        <v>172920</v>
      </c>
      <c r="C23" s="30">
        <v>240335</v>
      </c>
      <c r="D23" s="28">
        <v>186732.6</v>
      </c>
      <c r="E23" s="28">
        <f t="shared" si="3"/>
        <v>77.696798219152441</v>
      </c>
      <c r="F23" s="27">
        <f t="shared" si="1"/>
        <v>0.27802157781881026</v>
      </c>
      <c r="G23" s="28">
        <f t="shared" si="2"/>
        <v>107.98785565579459</v>
      </c>
      <c r="H23" s="40">
        <v>56003.4</v>
      </c>
    </row>
    <row r="24" spans="1:8" ht="15.75" x14ac:dyDescent="0.2">
      <c r="A24" s="19" t="s">
        <v>27</v>
      </c>
      <c r="B24" s="28">
        <v>142057.20000000001</v>
      </c>
      <c r="C24" s="30">
        <v>892754</v>
      </c>
      <c r="D24" s="28">
        <v>319933.7</v>
      </c>
      <c r="E24" s="28">
        <f t="shared" si="3"/>
        <v>35.836714257230994</v>
      </c>
      <c r="F24" s="27">
        <f t="shared" si="1"/>
        <v>0.47634142121627343</v>
      </c>
      <c r="G24" s="28">
        <f t="shared" si="2"/>
        <v>225.2147022467006</v>
      </c>
      <c r="H24" s="40">
        <v>56726.1</v>
      </c>
    </row>
    <row r="25" spans="1:8" ht="15.75" x14ac:dyDescent="0.2">
      <c r="A25" s="18" t="s">
        <v>9</v>
      </c>
      <c r="B25" s="24">
        <v>18866.5</v>
      </c>
      <c r="C25" s="29">
        <v>336</v>
      </c>
      <c r="D25" s="24">
        <v>252</v>
      </c>
      <c r="E25" s="24">
        <f t="shared" si="3"/>
        <v>75</v>
      </c>
      <c r="F25" s="26">
        <f t="shared" si="1"/>
        <v>3.751966052544665E-4</v>
      </c>
      <c r="G25" s="24">
        <f t="shared" si="2"/>
        <v>1.3357008454138288</v>
      </c>
      <c r="H25" s="38">
        <v>11505.7</v>
      </c>
    </row>
    <row r="26" spans="1:8" ht="51.75" customHeight="1" x14ac:dyDescent="0.2">
      <c r="A26" s="17" t="s">
        <v>10</v>
      </c>
      <c r="B26" s="16">
        <f>B27+B28</f>
        <v>22763.5</v>
      </c>
      <c r="C26" s="16">
        <f>C27+C28</f>
        <v>33061</v>
      </c>
      <c r="D26" s="16">
        <f>D27+D28</f>
        <v>36548.5</v>
      </c>
      <c r="E26" s="16">
        <f t="shared" si="3"/>
        <v>110.5486827379692</v>
      </c>
      <c r="F26" s="25">
        <f t="shared" si="1"/>
        <v>5.4416163202947891E-2</v>
      </c>
      <c r="G26" s="16">
        <f t="shared" si="2"/>
        <v>160.55747139060338</v>
      </c>
      <c r="H26" s="36">
        <f>H27+H28</f>
        <v>3141.6</v>
      </c>
    </row>
    <row r="27" spans="1:8" ht="15.75" x14ac:dyDescent="0.2">
      <c r="A27" s="18" t="s">
        <v>11</v>
      </c>
      <c r="B27" s="29">
        <v>21791.4</v>
      </c>
      <c r="C27" s="29">
        <v>32313</v>
      </c>
      <c r="D27" s="29">
        <v>35673</v>
      </c>
      <c r="E27" s="24">
        <f t="shared" si="3"/>
        <v>110.39829170921919</v>
      </c>
      <c r="F27" s="26">
        <f t="shared" si="1"/>
        <v>5.3112652774772152E-2</v>
      </c>
      <c r="G27" s="24">
        <f t="shared" si="2"/>
        <v>163.70219444367962</v>
      </c>
      <c r="H27" s="38">
        <v>3119</v>
      </c>
    </row>
    <row r="28" spans="1:8" ht="57.75" customHeight="1" x14ac:dyDescent="0.2">
      <c r="A28" s="18" t="s">
        <v>30</v>
      </c>
      <c r="B28" s="24">
        <v>972.1</v>
      </c>
      <c r="C28" s="29">
        <v>748</v>
      </c>
      <c r="D28" s="24">
        <v>875.5</v>
      </c>
      <c r="E28" s="24">
        <f t="shared" si="3"/>
        <v>117.04545454545455</v>
      </c>
      <c r="F28" s="26">
        <f t="shared" si="1"/>
        <v>1.3035104281757357E-3</v>
      </c>
      <c r="G28" s="24">
        <f t="shared" si="2"/>
        <v>90.062750745808046</v>
      </c>
      <c r="H28" s="38">
        <v>22.6</v>
      </c>
    </row>
    <row r="29" spans="1:8" ht="15" customHeight="1" x14ac:dyDescent="0.2">
      <c r="A29" s="17" t="s">
        <v>29</v>
      </c>
      <c r="B29" s="16">
        <v>103055.9</v>
      </c>
      <c r="C29" s="16">
        <v>111269.2</v>
      </c>
      <c r="D29" s="16">
        <v>89146.2</v>
      </c>
      <c r="E29" s="16">
        <f t="shared" si="3"/>
        <v>80.117588694805036</v>
      </c>
      <c r="F29" s="25">
        <f t="shared" si="1"/>
        <v>0.13272758575926874</v>
      </c>
      <c r="G29" s="16">
        <f t="shared" si="2"/>
        <v>86.502762093194079</v>
      </c>
      <c r="H29" s="36">
        <v>53918.7</v>
      </c>
    </row>
    <row r="30" spans="1:8" ht="63" x14ac:dyDescent="0.2">
      <c r="A30" s="17" t="s">
        <v>12</v>
      </c>
      <c r="B30" s="16">
        <v>-0.9</v>
      </c>
      <c r="C30" s="16">
        <v>0</v>
      </c>
      <c r="D30" s="16">
        <v>-0.6</v>
      </c>
      <c r="E30" s="24"/>
      <c r="F30" s="25">
        <f t="shared" si="1"/>
        <v>-8.933252506058725E-7</v>
      </c>
      <c r="G30" s="16">
        <f t="shared" si="2"/>
        <v>66.666666666666657</v>
      </c>
      <c r="H30" s="36">
        <v>13.8</v>
      </c>
    </row>
    <row r="31" spans="1:8" s="2" customFormat="1" ht="17.25" customHeight="1" x14ac:dyDescent="0.2">
      <c r="A31" s="17" t="s">
        <v>22</v>
      </c>
      <c r="B31" s="20">
        <f>B32+B41+B45+B46+B49+B50+B51</f>
        <v>1565259.8000000005</v>
      </c>
      <c r="C31" s="20">
        <f>C32+C41+C45+C46+C49+C50+C51</f>
        <v>2544684.7000000002</v>
      </c>
      <c r="D31" s="20">
        <f>D32+D41+D45+D46+D49+D50+D51</f>
        <v>3329393.9</v>
      </c>
      <c r="E31" s="16">
        <f t="shared" si="3"/>
        <v>130.83718780562478</v>
      </c>
      <c r="F31" s="25">
        <f t="shared" si="1"/>
        <v>4.9570527334719383</v>
      </c>
      <c r="G31" s="16">
        <f t="shared" si="2"/>
        <v>212.70551380671751</v>
      </c>
      <c r="H31" s="41">
        <v>193629</v>
      </c>
    </row>
    <row r="32" spans="1:8" s="2" customFormat="1" ht="63.75" customHeight="1" x14ac:dyDescent="0.2">
      <c r="A32" s="17" t="s">
        <v>56</v>
      </c>
      <c r="B32" s="20">
        <f>B33+B34+B35+B36+B37+B38+B39+B40</f>
        <v>746121.10000000009</v>
      </c>
      <c r="C32" s="20">
        <f>C33+C34+C35+C36+C37+C38+C39+C40</f>
        <v>1534512.5</v>
      </c>
      <c r="D32" s="20">
        <f>D33+D34+D35+D36+D37+D38+D39+D40</f>
        <v>2256555.5</v>
      </c>
      <c r="E32" s="16">
        <f t="shared" si="3"/>
        <v>147.05357564698886</v>
      </c>
      <c r="F32" s="25">
        <f t="shared" si="1"/>
        <v>3.3597300125726002</v>
      </c>
      <c r="G32" s="16">
        <f t="shared" si="2"/>
        <v>302.43823690282983</v>
      </c>
      <c r="H32" s="41">
        <v>36977.9</v>
      </c>
    </row>
    <row r="33" spans="1:8" ht="81.75" customHeight="1" x14ac:dyDescent="0.2">
      <c r="A33" s="18" t="s">
        <v>31</v>
      </c>
      <c r="B33" s="24">
        <v>24707.5</v>
      </c>
      <c r="C33" s="29">
        <v>7104</v>
      </c>
      <c r="D33" s="24">
        <v>4528.1000000000004</v>
      </c>
      <c r="E33" s="24">
        <f t="shared" si="3"/>
        <v>63.740146396396405</v>
      </c>
      <c r="F33" s="26">
        <f t="shared" si="1"/>
        <v>6.7417767787807531E-3</v>
      </c>
      <c r="G33" s="24">
        <f t="shared" si="2"/>
        <v>18.32682383891531</v>
      </c>
      <c r="H33" s="38">
        <v>-65.2</v>
      </c>
    </row>
    <row r="34" spans="1:8" ht="25.5" customHeight="1" x14ac:dyDescent="0.2">
      <c r="A34" s="18" t="s">
        <v>57</v>
      </c>
      <c r="B34" s="24">
        <v>619556.6</v>
      </c>
      <c r="C34" s="29">
        <v>1400000</v>
      </c>
      <c r="D34" s="24">
        <v>2135933.9</v>
      </c>
      <c r="E34" s="24">
        <f t="shared" si="3"/>
        <v>152.56670714285713</v>
      </c>
      <c r="F34" s="26">
        <f t="shared" si="1"/>
        <v>3.1801394774917982</v>
      </c>
      <c r="G34" s="24">
        <f t="shared" si="2"/>
        <v>344.75202104214532</v>
      </c>
      <c r="H34" s="38">
        <v>-65.2</v>
      </c>
    </row>
    <row r="35" spans="1:8" ht="33.75" customHeight="1" x14ac:dyDescent="0.2">
      <c r="A35" s="18" t="s">
        <v>63</v>
      </c>
      <c r="B35" s="24">
        <v>0</v>
      </c>
      <c r="C35" s="29">
        <v>1513.5</v>
      </c>
      <c r="D35" s="24">
        <v>0</v>
      </c>
      <c r="E35" s="24">
        <f t="shared" si="3"/>
        <v>0</v>
      </c>
      <c r="F35" s="26">
        <f t="shared" si="1"/>
        <v>0</v>
      </c>
      <c r="G35" s="24"/>
      <c r="H35" s="38"/>
    </row>
    <row r="36" spans="1:8" ht="111.75" customHeight="1" x14ac:dyDescent="0.2">
      <c r="A36" s="18" t="s">
        <v>46</v>
      </c>
      <c r="B36" s="24">
        <v>77024.899999999994</v>
      </c>
      <c r="C36" s="29">
        <v>90000</v>
      </c>
      <c r="D36" s="24">
        <v>90279.1</v>
      </c>
      <c r="E36" s="24">
        <f t="shared" si="3"/>
        <v>100.31011111111113</v>
      </c>
      <c r="F36" s="26">
        <f t="shared" si="1"/>
        <v>0.13441433271995437</v>
      </c>
      <c r="G36" s="24">
        <f t="shared" si="2"/>
        <v>117.20768219108368</v>
      </c>
      <c r="H36" s="38">
        <v>27329.5</v>
      </c>
    </row>
    <row r="37" spans="1:8" ht="98.25" customHeight="1" x14ac:dyDescent="0.2">
      <c r="A37" s="18" t="s">
        <v>45</v>
      </c>
      <c r="B37" s="24">
        <v>3749.5</v>
      </c>
      <c r="C37" s="29">
        <v>5276</v>
      </c>
      <c r="D37" s="24">
        <v>3836.9</v>
      </c>
      <c r="E37" s="24">
        <f t="shared" si="3"/>
        <v>72.723654283548143</v>
      </c>
      <c r="F37" s="26">
        <f t="shared" si="1"/>
        <v>5.7126660900827875E-3</v>
      </c>
      <c r="G37" s="24">
        <f t="shared" si="2"/>
        <v>102.33097746366182</v>
      </c>
      <c r="H37" s="38">
        <v>1067.3</v>
      </c>
    </row>
    <row r="38" spans="1:8" s="6" customFormat="1" ht="47.25" x14ac:dyDescent="0.2">
      <c r="A38" s="18" t="s">
        <v>47</v>
      </c>
      <c r="B38" s="24">
        <v>15621.9</v>
      </c>
      <c r="C38" s="29">
        <v>24105</v>
      </c>
      <c r="D38" s="24">
        <v>18003</v>
      </c>
      <c r="E38" s="24">
        <f t="shared" si="3"/>
        <v>74.685749844430617</v>
      </c>
      <c r="F38" s="26">
        <f t="shared" si="1"/>
        <v>2.6804224144429203E-2</v>
      </c>
      <c r="G38" s="24">
        <f t="shared" si="2"/>
        <v>115.24206402550266</v>
      </c>
      <c r="H38" s="38">
        <v>4296.3</v>
      </c>
    </row>
    <row r="39" spans="1:8" ht="63" x14ac:dyDescent="0.2">
      <c r="A39" s="18" t="s">
        <v>48</v>
      </c>
      <c r="B39" s="24">
        <v>3665.3</v>
      </c>
      <c r="C39" s="29">
        <v>5706</v>
      </c>
      <c r="D39" s="24">
        <v>2446.3000000000002</v>
      </c>
      <c r="E39" s="24">
        <f t="shared" si="3"/>
        <v>42.872415001752543</v>
      </c>
      <c r="F39" s="26">
        <f t="shared" si="1"/>
        <v>3.6422359342619102E-3</v>
      </c>
      <c r="G39" s="24">
        <f t="shared" si="2"/>
        <v>66.742149346574635</v>
      </c>
      <c r="H39" s="38">
        <v>0</v>
      </c>
    </row>
    <row r="40" spans="1:8" ht="113.25" customHeight="1" x14ac:dyDescent="0.2">
      <c r="A40" s="18" t="s">
        <v>49</v>
      </c>
      <c r="B40" s="24">
        <v>1795.4</v>
      </c>
      <c r="C40" s="29">
        <v>808</v>
      </c>
      <c r="D40" s="24">
        <v>1528.2</v>
      </c>
      <c r="E40" s="24">
        <f t="shared" si="3"/>
        <v>189.13366336633663</v>
      </c>
      <c r="F40" s="26">
        <f t="shared" si="1"/>
        <v>2.2752994132931577E-3</v>
      </c>
      <c r="G40" s="24">
        <f t="shared" si="2"/>
        <v>85.11752255764732</v>
      </c>
      <c r="H40" s="38">
        <v>-323.60000000000002</v>
      </c>
    </row>
    <row r="41" spans="1:8" ht="35.25" customHeight="1" x14ac:dyDescent="0.2">
      <c r="A41" s="17" t="s">
        <v>13</v>
      </c>
      <c r="B41" s="16">
        <f>B42+B43+B44</f>
        <v>252572.3</v>
      </c>
      <c r="C41" s="16">
        <f>C42+C43+C44</f>
        <v>302569.40000000002</v>
      </c>
      <c r="D41" s="16">
        <f>D42+D43+D44</f>
        <v>243598.8</v>
      </c>
      <c r="E41" s="16">
        <f t="shared" si="3"/>
        <v>80.510058188303233</v>
      </c>
      <c r="F41" s="25">
        <f t="shared" si="1"/>
        <v>0.36268826509548308</v>
      </c>
      <c r="G41" s="16">
        <f t="shared" si="2"/>
        <v>96.447155923274238</v>
      </c>
      <c r="H41" s="36">
        <f>H42+H43+H44</f>
        <v>46725.299999999996</v>
      </c>
    </row>
    <row r="42" spans="1:8" ht="31.5" x14ac:dyDescent="0.2">
      <c r="A42" s="18" t="s">
        <v>14</v>
      </c>
      <c r="B42" s="24">
        <v>20680.599999999999</v>
      </c>
      <c r="C42" s="29">
        <v>19039.900000000001</v>
      </c>
      <c r="D42" s="24">
        <v>11140.7</v>
      </c>
      <c r="E42" s="24">
        <f t="shared" si="3"/>
        <v>58.512387144890468</v>
      </c>
      <c r="F42" s="26">
        <f t="shared" si="1"/>
        <v>1.6587114365708075E-2</v>
      </c>
      <c r="G42" s="24">
        <f t="shared" si="2"/>
        <v>53.87029389862964</v>
      </c>
      <c r="H42" s="38">
        <v>8503.2000000000007</v>
      </c>
    </row>
    <row r="43" spans="1:8" ht="15.75" x14ac:dyDescent="0.2">
      <c r="A43" s="18" t="s">
        <v>24</v>
      </c>
      <c r="B43" s="24">
        <v>7643.4</v>
      </c>
      <c r="C43" s="29">
        <v>5409</v>
      </c>
      <c r="D43" s="24">
        <v>2083.8000000000002</v>
      </c>
      <c r="E43" s="24">
        <f t="shared" si="3"/>
        <v>38.524681087077099</v>
      </c>
      <c r="F43" s="26">
        <f t="shared" si="1"/>
        <v>3.1025185953541955E-3</v>
      </c>
      <c r="G43" s="24">
        <f t="shared" si="2"/>
        <v>27.262736478530503</v>
      </c>
      <c r="H43" s="38">
        <v>1617.9</v>
      </c>
    </row>
    <row r="44" spans="1:8" ht="15.75" x14ac:dyDescent="0.2">
      <c r="A44" s="18" t="s">
        <v>28</v>
      </c>
      <c r="B44" s="24">
        <v>224248.3</v>
      </c>
      <c r="C44" s="29">
        <v>278120.5</v>
      </c>
      <c r="D44" s="24">
        <v>230374.3</v>
      </c>
      <c r="E44" s="24">
        <f t="shared" si="3"/>
        <v>82.832549200796052</v>
      </c>
      <c r="F44" s="26">
        <f t="shared" si="1"/>
        <v>0.34299863213442078</v>
      </c>
      <c r="G44" s="24">
        <f t="shared" si="2"/>
        <v>102.7317932844976</v>
      </c>
      <c r="H44" s="38">
        <v>36604.199999999997</v>
      </c>
    </row>
    <row r="45" spans="1:8" ht="54" customHeight="1" x14ac:dyDescent="0.2">
      <c r="A45" s="17" t="s">
        <v>15</v>
      </c>
      <c r="B45" s="16">
        <v>54178.1</v>
      </c>
      <c r="C45" s="16">
        <v>56450.2</v>
      </c>
      <c r="D45" s="16">
        <v>47167.4</v>
      </c>
      <c r="E45" s="16">
        <f t="shared" si="3"/>
        <v>83.555771281589799</v>
      </c>
      <c r="F45" s="25">
        <f t="shared" si="1"/>
        <v>7.0226382375712382E-2</v>
      </c>
      <c r="G45" s="16">
        <f t="shared" si="2"/>
        <v>87.059900587137619</v>
      </c>
      <c r="H45" s="36">
        <v>8747.7999999999993</v>
      </c>
    </row>
    <row r="46" spans="1:8" ht="47.25" x14ac:dyDescent="0.2">
      <c r="A46" s="17" t="s">
        <v>35</v>
      </c>
      <c r="B46" s="31">
        <f>B47+B48</f>
        <v>9203.2999999999993</v>
      </c>
      <c r="C46" s="31">
        <f>C47+C48</f>
        <v>6544</v>
      </c>
      <c r="D46" s="31">
        <f>D47+D48</f>
        <v>5121.7</v>
      </c>
      <c r="E46" s="16">
        <f t="shared" si="3"/>
        <v>78.265586797066007</v>
      </c>
      <c r="F46" s="25">
        <f t="shared" si="1"/>
        <v>7.6255732267134953E-3</v>
      </c>
      <c r="G46" s="16">
        <f t="shared" si="2"/>
        <v>55.650690513185488</v>
      </c>
      <c r="H46" s="36" t="e">
        <f>#REF!+H48</f>
        <v>#REF!</v>
      </c>
    </row>
    <row r="47" spans="1:8" ht="151.5" customHeight="1" x14ac:dyDescent="0.2">
      <c r="A47" s="18" t="s">
        <v>60</v>
      </c>
      <c r="B47" s="43">
        <v>2047.3</v>
      </c>
      <c r="C47" s="43">
        <v>544</v>
      </c>
      <c r="D47" s="43">
        <v>2239.1</v>
      </c>
      <c r="E47" s="24">
        <f t="shared" si="3"/>
        <v>411.59926470588238</v>
      </c>
      <c r="F47" s="26">
        <f t="shared" si="1"/>
        <v>3.3337409477193487E-3</v>
      </c>
      <c r="G47" s="24">
        <f t="shared" si="2"/>
        <v>109.36843647731158</v>
      </c>
      <c r="H47" s="36"/>
    </row>
    <row r="48" spans="1:8" ht="78.75" customHeight="1" x14ac:dyDescent="0.2">
      <c r="A48" s="18" t="s">
        <v>50</v>
      </c>
      <c r="B48" s="24">
        <f>7155.9+0.1</f>
        <v>7156</v>
      </c>
      <c r="C48" s="29">
        <v>6000</v>
      </c>
      <c r="D48" s="24">
        <v>2882.6</v>
      </c>
      <c r="E48" s="24">
        <f t="shared" si="3"/>
        <v>48.043333333333329</v>
      </c>
      <c r="F48" s="26">
        <f t="shared" si="1"/>
        <v>4.291832278994147E-3</v>
      </c>
      <c r="G48" s="24">
        <f t="shared" si="2"/>
        <v>40.282280603689209</v>
      </c>
      <c r="H48" s="38">
        <v>2150.6</v>
      </c>
    </row>
    <row r="49" spans="1:8" ht="33" customHeight="1" x14ac:dyDescent="0.2">
      <c r="A49" s="17" t="s">
        <v>20</v>
      </c>
      <c r="B49" s="16">
        <v>797.1</v>
      </c>
      <c r="C49" s="20">
        <v>926.1</v>
      </c>
      <c r="D49" s="16">
        <v>95.6</v>
      </c>
      <c r="E49" s="16">
        <f t="shared" si="3"/>
        <v>10.322859302451139</v>
      </c>
      <c r="F49" s="25">
        <f t="shared" si="1"/>
        <v>1.4233648992986904E-4</v>
      </c>
      <c r="G49" s="16">
        <f t="shared" si="2"/>
        <v>11.993476351775184</v>
      </c>
      <c r="H49" s="36">
        <v>320.10000000000002</v>
      </c>
    </row>
    <row r="50" spans="1:8" ht="31.5" customHeight="1" x14ac:dyDescent="0.2">
      <c r="A50" s="17" t="s">
        <v>16</v>
      </c>
      <c r="B50" s="16">
        <v>500012.6</v>
      </c>
      <c r="C50" s="20">
        <v>643682.5</v>
      </c>
      <c r="D50" s="16">
        <v>776804.1</v>
      </c>
      <c r="E50" s="16">
        <f t="shared" si="3"/>
        <v>120.68125201477436</v>
      </c>
      <c r="F50" s="25">
        <f t="shared" si="1"/>
        <v>1.1565645288402822</v>
      </c>
      <c r="G50" s="16">
        <f t="shared" si="2"/>
        <v>155.35690500599387</v>
      </c>
      <c r="H50" s="36">
        <v>97291.3</v>
      </c>
    </row>
    <row r="51" spans="1:8" ht="15.75" x14ac:dyDescent="0.2">
      <c r="A51" s="17" t="s">
        <v>17</v>
      </c>
      <c r="B51" s="16">
        <v>2375.3000000000002</v>
      </c>
      <c r="C51" s="20">
        <v>0</v>
      </c>
      <c r="D51" s="16">
        <v>50.8</v>
      </c>
      <c r="E51" s="16"/>
      <c r="F51" s="25">
        <f t="shared" si="1"/>
        <v>7.5634871217963875E-5</v>
      </c>
      <c r="G51" s="16">
        <f t="shared" si="2"/>
        <v>2.138677219719614</v>
      </c>
      <c r="H51" s="36">
        <v>292</v>
      </c>
    </row>
    <row r="52" spans="1:8" ht="22.5" customHeight="1" x14ac:dyDescent="0.2">
      <c r="A52" s="17" t="s">
        <v>18</v>
      </c>
      <c r="B52" s="16">
        <f>B53+B62+B63+B65+B66+B64</f>
        <v>32226932.400000002</v>
      </c>
      <c r="C52" s="16">
        <f>C53+C62+C63+C65+C66-0.1</f>
        <v>33951594.399999999</v>
      </c>
      <c r="D52" s="16">
        <f>D53+D62+D63+D65+D66</f>
        <v>26045826.800000001</v>
      </c>
      <c r="E52" s="16">
        <f t="shared" si="3"/>
        <v>76.714591053196614</v>
      </c>
      <c r="F52" s="25">
        <f t="shared" si="1"/>
        <v>38.778991255578589</v>
      </c>
      <c r="G52" s="16">
        <f t="shared" si="2"/>
        <v>80.82006216638851</v>
      </c>
      <c r="H52" s="36">
        <f>H53+H62+H65+H66</f>
        <v>4641925.6000000006</v>
      </c>
    </row>
    <row r="53" spans="1:8" ht="31.5" x14ac:dyDescent="0.2">
      <c r="A53" s="17" t="s">
        <v>53</v>
      </c>
      <c r="B53" s="16">
        <f>B54+B59+B60+B61</f>
        <v>31862539.5</v>
      </c>
      <c r="C53" s="16">
        <f>C54+C59+C60+C61</f>
        <v>33674289.700000003</v>
      </c>
      <c r="D53" s="16">
        <f>D54+D59+D60+D61+0.1</f>
        <v>25596914.700000003</v>
      </c>
      <c r="E53" s="16">
        <f t="shared" si="3"/>
        <v>76.013228276051805</v>
      </c>
      <c r="F53" s="25">
        <f t="shared" si="1"/>
        <v>38.110617065191079</v>
      </c>
      <c r="G53" s="16">
        <f t="shared" si="2"/>
        <v>80.335450662995655</v>
      </c>
      <c r="H53" s="36">
        <f>H54+H59+H60+H61</f>
        <v>4579389.3000000007</v>
      </c>
    </row>
    <row r="54" spans="1:8" ht="33.75" customHeight="1" x14ac:dyDescent="0.2">
      <c r="A54" s="17" t="s">
        <v>38</v>
      </c>
      <c r="B54" s="20">
        <f>B55+B56+B57+B58</f>
        <v>16308138.5</v>
      </c>
      <c r="C54" s="20">
        <f>C55+C56+C57+C58</f>
        <v>15947950.699999999</v>
      </c>
      <c r="D54" s="20">
        <f>D55+D56+D57+D58</f>
        <v>13698723.1</v>
      </c>
      <c r="E54" s="16">
        <f t="shared" si="3"/>
        <v>85.896447497796686</v>
      </c>
      <c r="F54" s="25">
        <f t="shared" si="1"/>
        <v>20.395692077146592</v>
      </c>
      <c r="G54" s="16">
        <f t="shared" si="2"/>
        <v>83.99930562277234</v>
      </c>
      <c r="H54" s="41">
        <f>H55+H57</f>
        <v>3257796.3</v>
      </c>
    </row>
    <row r="55" spans="1:8" ht="32.25" customHeight="1" x14ac:dyDescent="0.2">
      <c r="A55" s="21" t="s">
        <v>58</v>
      </c>
      <c r="B55" s="32">
        <v>11374703.199999999</v>
      </c>
      <c r="C55" s="32">
        <v>14720203.699999999</v>
      </c>
      <c r="D55" s="32">
        <v>11040152.4</v>
      </c>
      <c r="E55" s="24">
        <f t="shared" si="3"/>
        <v>74.999997452480912</v>
      </c>
      <c r="F55" s="26">
        <f t="shared" si="1"/>
        <v>16.43741151576171</v>
      </c>
      <c r="G55" s="24">
        <f t="shared" si="2"/>
        <v>97.058817323690704</v>
      </c>
      <c r="H55" s="39">
        <v>3041364.3</v>
      </c>
    </row>
    <row r="56" spans="1:8" ht="48.75" customHeight="1" x14ac:dyDescent="0.2">
      <c r="A56" s="21" t="s">
        <v>64</v>
      </c>
      <c r="B56" s="32">
        <v>3797253.1</v>
      </c>
      <c r="C56" s="32">
        <v>0</v>
      </c>
      <c r="D56" s="32">
        <v>1580000</v>
      </c>
      <c r="E56" s="24"/>
      <c r="F56" s="26">
        <f t="shared" si="1"/>
        <v>2.3524231599287977</v>
      </c>
      <c r="G56" s="24">
        <f t="shared" si="2"/>
        <v>41.609025218782492</v>
      </c>
      <c r="H56" s="39"/>
    </row>
    <row r="57" spans="1:8" ht="63.75" customHeight="1" x14ac:dyDescent="0.2">
      <c r="A57" s="21" t="s">
        <v>32</v>
      </c>
      <c r="B57" s="32">
        <v>974780.4</v>
      </c>
      <c r="C57" s="32">
        <v>1227747</v>
      </c>
      <c r="D57" s="32">
        <v>920810.7</v>
      </c>
      <c r="E57" s="24">
        <f t="shared" si="3"/>
        <v>75.000036652502516</v>
      </c>
      <c r="F57" s="26">
        <f t="shared" si="1"/>
        <v>1.3709724155634482</v>
      </c>
      <c r="G57" s="24">
        <f t="shared" si="2"/>
        <v>94.463399140975753</v>
      </c>
      <c r="H57" s="39">
        <v>216432</v>
      </c>
    </row>
    <row r="58" spans="1:8" ht="66" customHeight="1" x14ac:dyDescent="0.2">
      <c r="A58" s="21" t="s">
        <v>59</v>
      </c>
      <c r="B58" s="32">
        <v>161401.79999999999</v>
      </c>
      <c r="C58" s="32">
        <v>0</v>
      </c>
      <c r="D58" s="32">
        <v>157760</v>
      </c>
      <c r="E58" s="24"/>
      <c r="F58" s="26">
        <f t="shared" si="1"/>
        <v>0.2348849858926374</v>
      </c>
      <c r="G58" s="24">
        <f t="shared" si="2"/>
        <v>97.743643503356225</v>
      </c>
      <c r="H58" s="39"/>
    </row>
    <row r="59" spans="1:8" ht="31.5" customHeight="1" x14ac:dyDescent="0.2">
      <c r="A59" s="17" t="s">
        <v>40</v>
      </c>
      <c r="B59" s="16">
        <v>8907300.6999999993</v>
      </c>
      <c r="C59" s="20">
        <v>14659765.800000001</v>
      </c>
      <c r="D59" s="16">
        <v>9618749.4000000004</v>
      </c>
      <c r="E59" s="16">
        <f t="shared" si="3"/>
        <v>65.613254203556238</v>
      </c>
      <c r="F59" s="25">
        <f t="shared" si="1"/>
        <v>14.321119530450144</v>
      </c>
      <c r="G59" s="16">
        <f t="shared" si="2"/>
        <v>107.98725364688768</v>
      </c>
      <c r="H59" s="36">
        <v>149180.5</v>
      </c>
    </row>
    <row r="60" spans="1:8" ht="28.5" customHeight="1" x14ac:dyDescent="0.2">
      <c r="A60" s="17" t="s">
        <v>44</v>
      </c>
      <c r="B60" s="16">
        <v>1618885.2</v>
      </c>
      <c r="C60" s="20">
        <v>2291630.2999999998</v>
      </c>
      <c r="D60" s="16">
        <v>1521148</v>
      </c>
      <c r="E60" s="16">
        <f t="shared" si="3"/>
        <v>66.378420637918779</v>
      </c>
      <c r="F60" s="25">
        <f t="shared" si="1"/>
        <v>2.2647998638477032</v>
      </c>
      <c r="G60" s="16">
        <f t="shared" si="2"/>
        <v>93.962684938993817</v>
      </c>
      <c r="H60" s="36">
        <v>1081180.6000000001</v>
      </c>
    </row>
    <row r="61" spans="1:8" ht="21.75" customHeight="1" x14ac:dyDescent="0.2">
      <c r="A61" s="17" t="s">
        <v>19</v>
      </c>
      <c r="B61" s="16">
        <v>5028215.0999999996</v>
      </c>
      <c r="C61" s="20">
        <v>774942.9</v>
      </c>
      <c r="D61" s="16">
        <v>758294.1</v>
      </c>
      <c r="E61" s="16">
        <f t="shared" si="3"/>
        <v>97.851609454064288</v>
      </c>
      <c r="F61" s="25">
        <f t="shared" si="1"/>
        <v>1.1290054448590909</v>
      </c>
      <c r="G61" s="16">
        <f t="shared" si="2"/>
        <v>15.080780852036343</v>
      </c>
      <c r="H61" s="36">
        <v>91231.9</v>
      </c>
    </row>
    <row r="62" spans="1:8" ht="48" customHeight="1" x14ac:dyDescent="0.2">
      <c r="A62" s="22" t="s">
        <v>33</v>
      </c>
      <c r="B62" s="33">
        <v>326663</v>
      </c>
      <c r="C62" s="20">
        <v>191116.9</v>
      </c>
      <c r="D62" s="33">
        <v>127237.4</v>
      </c>
      <c r="E62" s="16">
        <f t="shared" si="3"/>
        <v>66.575692678146197</v>
      </c>
      <c r="F62" s="25">
        <f t="shared" si="1"/>
        <v>0.18944063706906608</v>
      </c>
      <c r="G62" s="16">
        <f t="shared" si="2"/>
        <v>38.950661691100613</v>
      </c>
      <c r="H62" s="42">
        <v>-173.3</v>
      </c>
    </row>
    <row r="63" spans="1:8" ht="33" customHeight="1" x14ac:dyDescent="0.2">
      <c r="A63" s="22" t="s">
        <v>61</v>
      </c>
      <c r="B63" s="33">
        <v>0</v>
      </c>
      <c r="C63" s="20">
        <v>0</v>
      </c>
      <c r="D63" s="33">
        <v>3437.5</v>
      </c>
      <c r="E63" s="16"/>
      <c r="F63" s="25">
        <f t="shared" si="1"/>
        <v>5.118009248262812E-3</v>
      </c>
      <c r="G63" s="16"/>
      <c r="H63" s="42"/>
    </row>
    <row r="64" spans="1:8" ht="17.25" customHeight="1" x14ac:dyDescent="0.2">
      <c r="A64" s="22" t="s">
        <v>65</v>
      </c>
      <c r="B64" s="33">
        <v>10920.6</v>
      </c>
      <c r="C64" s="20"/>
      <c r="D64" s="33"/>
      <c r="E64" s="16"/>
      <c r="F64" s="25">
        <f t="shared" si="1"/>
        <v>0</v>
      </c>
      <c r="G64" s="16">
        <f t="shared" si="2"/>
        <v>0</v>
      </c>
      <c r="H64" s="42"/>
    </row>
    <row r="65" spans="1:8" ht="101.25" customHeight="1" x14ac:dyDescent="0.2">
      <c r="A65" s="17" t="s">
        <v>39</v>
      </c>
      <c r="B65" s="16">
        <v>94779.3</v>
      </c>
      <c r="C65" s="20">
        <v>86769.8</v>
      </c>
      <c r="D65" s="16">
        <v>362738.5</v>
      </c>
      <c r="E65" s="16">
        <f t="shared" si="3"/>
        <v>418.04694720974345</v>
      </c>
      <c r="F65" s="25">
        <f t="shared" si="1"/>
        <v>0.54007243569483054</v>
      </c>
      <c r="G65" s="16">
        <f t="shared" si="2"/>
        <v>382.71911693798114</v>
      </c>
      <c r="H65" s="36">
        <v>72944.5</v>
      </c>
    </row>
    <row r="66" spans="1:8" ht="63" x14ac:dyDescent="0.2">
      <c r="A66" s="17" t="s">
        <v>54</v>
      </c>
      <c r="B66" s="16">
        <v>-67970</v>
      </c>
      <c r="C66" s="20">
        <v>-581.9</v>
      </c>
      <c r="D66" s="16">
        <v>-44501.3</v>
      </c>
      <c r="E66" s="16">
        <f t="shared" si="3"/>
        <v>7647.5854957896554</v>
      </c>
      <c r="F66" s="25">
        <f t="shared" si="1"/>
        <v>-6.6256891624645195E-2</v>
      </c>
      <c r="G66" s="16">
        <f t="shared" si="2"/>
        <v>65.471972929233488</v>
      </c>
      <c r="H66" s="36">
        <v>-10234.9</v>
      </c>
    </row>
    <row r="67" spans="1:8" ht="15.6" customHeight="1" x14ac:dyDescent="0.2">
      <c r="A67" s="23" t="s">
        <v>34</v>
      </c>
      <c r="B67" s="20">
        <f>B52+B6</f>
        <v>70295844</v>
      </c>
      <c r="C67" s="20">
        <f>C52+C6</f>
        <v>86726123.099999994</v>
      </c>
      <c r="D67" s="20">
        <f>D52+D6</f>
        <v>67164786.799999997</v>
      </c>
      <c r="E67" s="16">
        <f t="shared" si="3"/>
        <v>77.444701087993167</v>
      </c>
      <c r="F67" s="25">
        <f t="shared" si="1"/>
        <v>100</v>
      </c>
      <c r="G67" s="16">
        <f t="shared" si="2"/>
        <v>95.545885756773899</v>
      </c>
      <c r="H67" s="41">
        <f>H52+H6</f>
        <v>10993740.600000001</v>
      </c>
    </row>
    <row r="68" spans="1:8" x14ac:dyDescent="0.2">
      <c r="D68" s="44"/>
      <c r="E68" s="10"/>
      <c r="G68" s="5"/>
    </row>
    <row r="69" spans="1:8" x14ac:dyDescent="0.2">
      <c r="D69" s="12"/>
      <c r="E69" s="14"/>
    </row>
    <row r="70" spans="1:8" x14ac:dyDescent="0.2">
      <c r="E70" s="11"/>
    </row>
    <row r="71" spans="1:8" x14ac:dyDescent="0.2">
      <c r="E71" s="11"/>
    </row>
  </sheetData>
  <mergeCells count="10">
    <mergeCell ref="E1:G1"/>
    <mergeCell ref="A3:G3"/>
    <mergeCell ref="A2:G2"/>
    <mergeCell ref="A4:A5"/>
    <mergeCell ref="G4:G5"/>
    <mergeCell ref="F4:F5"/>
    <mergeCell ref="E4:E5"/>
    <mergeCell ref="D4:D5"/>
    <mergeCell ref="C4:C5"/>
    <mergeCell ref="B4:B5"/>
  </mergeCells>
  <phoneticPr fontId="1" type="noConversion"/>
  <pageMargins left="0.78740157480314965" right="0.19685039370078741" top="0.59055118110236227" bottom="0.39370078740157483" header="0.31496062992125984" footer="0.27559055118110237"/>
  <pageSetup paperSize="9" scale="82" fitToHeight="0" orientation="portrait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4" sqref="D24"/>
    </sheetView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Лист2</vt:lpstr>
      <vt:lpstr>Лист3</vt:lpstr>
      <vt:lpstr>Лист4</vt:lpstr>
      <vt:lpstr>Лист1!Заголовки_для_печати</vt:lpstr>
      <vt:lpstr>Лист1!Область_печати</vt:lpstr>
    </vt:vector>
  </TitlesOfParts>
  <Company>Pre_Installed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Pre_Installed User</dc:creator>
  <cp:lastModifiedBy>Наталия Михайловна Шик</cp:lastModifiedBy>
  <cp:lastPrinted>2024-11-22T07:25:28Z</cp:lastPrinted>
  <dcterms:created xsi:type="dcterms:W3CDTF">2007-08-27T13:19:22Z</dcterms:created>
  <dcterms:modified xsi:type="dcterms:W3CDTF">2024-11-22T07:25:42Z</dcterms:modified>
</cp:coreProperties>
</file>