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24900" windowHeight="10590"/>
  </bookViews>
  <sheets>
    <sheet name="за 4 кв. (план)" sheetId="1" r:id="rId1"/>
  </sheets>
  <definedNames>
    <definedName name="_xlnm.Print_Titles" localSheetId="0">'за 4 кв. (план)'!$A:$A</definedName>
    <definedName name="_xlnm.Print_Area" localSheetId="0">'за 4 кв. (план)'!$A$1:$AX$40</definedName>
  </definedNames>
  <calcPr calcId="145621" fullCalcOnLoad="1"/>
</workbook>
</file>

<file path=xl/calcChain.xml><?xml version="1.0" encoding="utf-8"?>
<calcChain xmlns="http://schemas.openxmlformats.org/spreadsheetml/2006/main">
  <c r="E10" i="1" l="1"/>
  <c r="F10" i="1" s="1"/>
  <c r="H10" i="1" s="1"/>
  <c r="N10" i="1"/>
  <c r="O10" i="1"/>
  <c r="Q10" i="1" s="1"/>
  <c r="U10" i="1"/>
  <c r="V10" i="1" s="1"/>
  <c r="X10" i="1" s="1"/>
  <c r="Y10" i="1"/>
  <c r="AC10" i="1"/>
  <c r="AD10" i="1"/>
  <c r="AF10" i="1" s="1"/>
  <c r="AG10" i="1" s="1"/>
  <c r="AH10" i="1" s="1"/>
  <c r="AP10" i="1"/>
  <c r="AR10" i="1" s="1"/>
  <c r="AV10" i="1"/>
  <c r="AX10" i="1" s="1"/>
  <c r="BA10" i="1"/>
  <c r="E11" i="1"/>
  <c r="F11" i="1" s="1"/>
  <c r="H11" i="1" s="1"/>
  <c r="N11" i="1"/>
  <c r="O11" i="1" s="1"/>
  <c r="Q11" i="1" s="1"/>
  <c r="U11" i="1"/>
  <c r="V11" i="1" s="1"/>
  <c r="X11" i="1" s="1"/>
  <c r="Y11" i="1"/>
  <c r="AC11" i="1"/>
  <c r="AI11" i="1" s="1"/>
  <c r="AJ11" i="1" s="1"/>
  <c r="AL11" i="1" s="1"/>
  <c r="AD11" i="1"/>
  <c r="AF11" i="1"/>
  <c r="AG11" i="1" s="1"/>
  <c r="AH11" i="1" s="1"/>
  <c r="AP11" i="1"/>
  <c r="AR11" i="1" s="1"/>
  <c r="AV11" i="1"/>
  <c r="AX11" i="1" s="1"/>
  <c r="BA11" i="1"/>
  <c r="E12" i="1"/>
  <c r="F12" i="1" s="1"/>
  <c r="H12" i="1" s="1"/>
  <c r="N12" i="1"/>
  <c r="O12" i="1"/>
  <c r="Q12" i="1" s="1"/>
  <c r="U12" i="1"/>
  <c r="V12" i="1" s="1"/>
  <c r="X12" i="1" s="1"/>
  <c r="Y12" i="1"/>
  <c r="AC12" i="1"/>
  <c r="AD12" i="1"/>
  <c r="AF12" i="1" s="1"/>
  <c r="AG12" i="1" s="1"/>
  <c r="AH12" i="1" s="1"/>
  <c r="AP12" i="1"/>
  <c r="AR12" i="1" s="1"/>
  <c r="AV12" i="1"/>
  <c r="AX12" i="1" s="1"/>
  <c r="BA12" i="1"/>
  <c r="E13" i="1"/>
  <c r="F13" i="1" s="1"/>
  <c r="H13" i="1" s="1"/>
  <c r="N13" i="1"/>
  <c r="O13" i="1" s="1"/>
  <c r="Q13" i="1" s="1"/>
  <c r="U13" i="1"/>
  <c r="V13" i="1" s="1"/>
  <c r="X13" i="1" s="1"/>
  <c r="Y13" i="1"/>
  <c r="AC13" i="1"/>
  <c r="AI13" i="1" s="1"/>
  <c r="AJ13" i="1" s="1"/>
  <c r="AL13" i="1" s="1"/>
  <c r="AD13" i="1"/>
  <c r="AF13" i="1"/>
  <c r="AG13" i="1" s="1"/>
  <c r="AH13" i="1" s="1"/>
  <c r="AP13" i="1"/>
  <c r="AR13" i="1" s="1"/>
  <c r="AV13" i="1"/>
  <c r="AX13" i="1" s="1"/>
  <c r="BA13" i="1"/>
  <c r="E14" i="1"/>
  <c r="F14" i="1" s="1"/>
  <c r="H14" i="1" s="1"/>
  <c r="N14" i="1"/>
  <c r="O14" i="1"/>
  <c r="Q14" i="1" s="1"/>
  <c r="U14" i="1"/>
  <c r="V14" i="1" s="1"/>
  <c r="X14" i="1" s="1"/>
  <c r="Y14" i="1"/>
  <c r="AC14" i="1"/>
  <c r="AD14" i="1"/>
  <c r="AF14" i="1" s="1"/>
  <c r="AG14" i="1" s="1"/>
  <c r="AH14" i="1" s="1"/>
  <c r="AP14" i="1"/>
  <c r="AR14" i="1" s="1"/>
  <c r="AV14" i="1"/>
  <c r="AX14" i="1" s="1"/>
  <c r="BA14" i="1"/>
  <c r="E15" i="1"/>
  <c r="F15" i="1" s="1"/>
  <c r="H15" i="1" s="1"/>
  <c r="N15" i="1"/>
  <c r="O15" i="1" s="1"/>
  <c r="Q15" i="1" s="1"/>
  <c r="U15" i="1"/>
  <c r="V15" i="1" s="1"/>
  <c r="X15" i="1" s="1"/>
  <c r="Y15" i="1"/>
  <c r="AC15" i="1"/>
  <c r="AI15" i="1" s="1"/>
  <c r="AJ15" i="1" s="1"/>
  <c r="AL15" i="1" s="1"/>
  <c r="AD15" i="1"/>
  <c r="AF15" i="1"/>
  <c r="AG15" i="1" s="1"/>
  <c r="AH15" i="1" s="1"/>
  <c r="AP15" i="1"/>
  <c r="AR15" i="1" s="1"/>
  <c r="AV15" i="1"/>
  <c r="AX15" i="1" s="1"/>
  <c r="BA15" i="1"/>
  <c r="E16" i="1"/>
  <c r="F16" i="1" s="1"/>
  <c r="H16" i="1" s="1"/>
  <c r="N16" i="1"/>
  <c r="O16" i="1"/>
  <c r="Q16" i="1" s="1"/>
  <c r="U16" i="1"/>
  <c r="V16" i="1" s="1"/>
  <c r="X16" i="1" s="1"/>
  <c r="Y16" i="1"/>
  <c r="AC16" i="1"/>
  <c r="AD16" i="1"/>
  <c r="AF16" i="1" s="1"/>
  <c r="AG16" i="1" s="1"/>
  <c r="AH16" i="1" s="1"/>
  <c r="AP16" i="1"/>
  <c r="AR16" i="1" s="1"/>
  <c r="AV16" i="1"/>
  <c r="AX16" i="1" s="1"/>
  <c r="BA16" i="1"/>
  <c r="E17" i="1"/>
  <c r="F17" i="1" s="1"/>
  <c r="H17" i="1" s="1"/>
  <c r="N17" i="1"/>
  <c r="O17" i="1" s="1"/>
  <c r="Q17" i="1" s="1"/>
  <c r="U17" i="1"/>
  <c r="V17" i="1" s="1"/>
  <c r="X17" i="1" s="1"/>
  <c r="Y17" i="1"/>
  <c r="AC17" i="1"/>
  <c r="AI17" i="1" s="1"/>
  <c r="AJ17" i="1" s="1"/>
  <c r="AL17" i="1" s="1"/>
  <c r="AD17" i="1"/>
  <c r="AF17" i="1"/>
  <c r="AG17" i="1" s="1"/>
  <c r="AH17" i="1" s="1"/>
  <c r="AP17" i="1"/>
  <c r="AR17" i="1" s="1"/>
  <c r="AV17" i="1"/>
  <c r="AX17" i="1" s="1"/>
  <c r="BA17" i="1"/>
  <c r="E18" i="1"/>
  <c r="G18" i="1" s="1"/>
  <c r="H18" i="1" s="1"/>
  <c r="N18" i="1"/>
  <c r="P18" i="1" s="1"/>
  <c r="Q18" i="1" s="1"/>
  <c r="U18" i="1"/>
  <c r="W18" i="1" s="1"/>
  <c r="X18" i="1" s="1"/>
  <c r="Y18" i="1"/>
  <c r="AC18" i="1"/>
  <c r="AD18" i="1"/>
  <c r="AF18" i="1" s="1"/>
  <c r="AG18" i="1" s="1"/>
  <c r="AH18" i="1" s="1"/>
  <c r="AQ18" i="1"/>
  <c r="AR18" i="1" s="1"/>
  <c r="AW18" i="1"/>
  <c r="AX18" i="1" s="1"/>
  <c r="BA18" i="1"/>
  <c r="E19" i="1"/>
  <c r="F19" i="1" s="1"/>
  <c r="H19" i="1" s="1"/>
  <c r="N19" i="1"/>
  <c r="O19" i="1" s="1"/>
  <c r="Q19" i="1" s="1"/>
  <c r="U19" i="1"/>
  <c r="V19" i="1" s="1"/>
  <c r="X19" i="1" s="1"/>
  <c r="Y19" i="1"/>
  <c r="AC19" i="1"/>
  <c r="AD19" i="1"/>
  <c r="AF19" i="1"/>
  <c r="AG19" i="1" s="1"/>
  <c r="AH19" i="1" s="1"/>
  <c r="AI19" i="1"/>
  <c r="AJ19" i="1" s="1"/>
  <c r="AL19" i="1" s="1"/>
  <c r="AP19" i="1"/>
  <c r="AR19" i="1" s="1"/>
  <c r="AV19" i="1"/>
  <c r="AX19" i="1" s="1"/>
  <c r="BA19" i="1"/>
  <c r="E20" i="1"/>
  <c r="G20" i="1" s="1"/>
  <c r="H20" i="1"/>
  <c r="N20" i="1"/>
  <c r="P20" i="1"/>
  <c r="Q20" i="1" s="1"/>
  <c r="U20" i="1"/>
  <c r="W20" i="1" s="1"/>
  <c r="X20" i="1"/>
  <c r="Y20" i="1"/>
  <c r="AC20" i="1"/>
  <c r="AI20" i="1" s="1"/>
  <c r="AK20" i="1" s="1"/>
  <c r="AL20" i="1" s="1"/>
  <c r="AD20" i="1"/>
  <c r="AF20" i="1"/>
  <c r="AG20" i="1" s="1"/>
  <c r="AH20" i="1" s="1"/>
  <c r="AQ20" i="1"/>
  <c r="AR20" i="1" s="1"/>
  <c r="AW20" i="1"/>
  <c r="AX20" i="1" s="1"/>
  <c r="BA20" i="1"/>
  <c r="E21" i="1"/>
  <c r="G21" i="1" s="1"/>
  <c r="H21" i="1" s="1"/>
  <c r="N21" i="1"/>
  <c r="P21" i="1" s="1"/>
  <c r="Q21" i="1" s="1"/>
  <c r="U21" i="1"/>
  <c r="W21" i="1" s="1"/>
  <c r="X21" i="1" s="1"/>
  <c r="Y21" i="1"/>
  <c r="AC21" i="1"/>
  <c r="AI21" i="1" s="1"/>
  <c r="AD21" i="1"/>
  <c r="AF21" i="1"/>
  <c r="AG21" i="1" s="1"/>
  <c r="AH21" i="1" s="1"/>
  <c r="AK21" i="1"/>
  <c r="AL21" i="1" s="1"/>
  <c r="AQ21" i="1"/>
  <c r="AR21" i="1" s="1"/>
  <c r="AW21" i="1"/>
  <c r="AX21" i="1" s="1"/>
  <c r="BA21" i="1"/>
  <c r="E22" i="1"/>
  <c r="F22" i="1" s="1"/>
  <c r="H22" i="1" s="1"/>
  <c r="N22" i="1"/>
  <c r="O22" i="1" s="1"/>
  <c r="Q22" i="1" s="1"/>
  <c r="U22" i="1"/>
  <c r="V22" i="1" s="1"/>
  <c r="X22" i="1" s="1"/>
  <c r="Y22" i="1"/>
  <c r="AC22" i="1"/>
  <c r="AD22" i="1"/>
  <c r="AF22" i="1" s="1"/>
  <c r="AG22" i="1" s="1"/>
  <c r="AH22" i="1" s="1"/>
  <c r="AP22" i="1"/>
  <c r="AR22" i="1" s="1"/>
  <c r="AV22" i="1"/>
  <c r="AX22" i="1" s="1"/>
  <c r="BA22" i="1"/>
  <c r="E23" i="1"/>
  <c r="G23" i="1" s="1"/>
  <c r="H23" i="1" s="1"/>
  <c r="N23" i="1"/>
  <c r="P23" i="1"/>
  <c r="Q23" i="1" s="1"/>
  <c r="U23" i="1"/>
  <c r="W23" i="1" s="1"/>
  <c r="X23" i="1" s="1"/>
  <c r="Y23" i="1"/>
  <c r="AC23" i="1"/>
  <c r="AD23" i="1"/>
  <c r="AF23" i="1" s="1"/>
  <c r="AG23" i="1" s="1"/>
  <c r="AH23" i="1" s="1"/>
  <c r="AQ23" i="1"/>
  <c r="AR23" i="1" s="1"/>
  <c r="AW23" i="1"/>
  <c r="AX23" i="1" s="1"/>
  <c r="BA23" i="1"/>
  <c r="E24" i="1"/>
  <c r="G24" i="1" s="1"/>
  <c r="H24" i="1"/>
  <c r="N24" i="1"/>
  <c r="P24" i="1"/>
  <c r="Q24" i="1" s="1"/>
  <c r="U24" i="1"/>
  <c r="W24" i="1" s="1"/>
  <c r="X24" i="1"/>
  <c r="Y24" i="1"/>
  <c r="AC24" i="1"/>
  <c r="AI24" i="1" s="1"/>
  <c r="AK24" i="1" s="1"/>
  <c r="AL24" i="1" s="1"/>
  <c r="AD24" i="1"/>
  <c r="AF24" i="1"/>
  <c r="AG24" i="1" s="1"/>
  <c r="AH24" i="1" s="1"/>
  <c r="AQ24" i="1"/>
  <c r="AR24" i="1" s="1"/>
  <c r="AW24" i="1"/>
  <c r="AX24" i="1" s="1"/>
  <c r="BA24" i="1"/>
  <c r="E25" i="1"/>
  <c r="G25" i="1" s="1"/>
  <c r="H25" i="1" s="1"/>
  <c r="N25" i="1"/>
  <c r="P25" i="1" s="1"/>
  <c r="Q25" i="1" s="1"/>
  <c r="U25" i="1"/>
  <c r="W25" i="1" s="1"/>
  <c r="X25" i="1" s="1"/>
  <c r="Y25" i="1"/>
  <c r="AC25" i="1"/>
  <c r="AI25" i="1" s="1"/>
  <c r="AD25" i="1"/>
  <c r="AF25" i="1"/>
  <c r="AG25" i="1" s="1"/>
  <c r="AH25" i="1" s="1"/>
  <c r="AK25" i="1"/>
  <c r="AL25" i="1" s="1"/>
  <c r="AQ25" i="1"/>
  <c r="AR25" i="1" s="1"/>
  <c r="AW25" i="1"/>
  <c r="AX25" i="1" s="1"/>
  <c r="BA25" i="1"/>
  <c r="E26" i="1"/>
  <c r="G26" i="1" s="1"/>
  <c r="H26" i="1" s="1"/>
  <c r="N26" i="1"/>
  <c r="P26" i="1" s="1"/>
  <c r="Q26" i="1" s="1"/>
  <c r="U26" i="1"/>
  <c r="W26" i="1" s="1"/>
  <c r="X26" i="1" s="1"/>
  <c r="Y26" i="1"/>
  <c r="AC26" i="1"/>
  <c r="AD26" i="1"/>
  <c r="AF26" i="1" s="1"/>
  <c r="AG26" i="1" s="1"/>
  <c r="AH26" i="1" s="1"/>
  <c r="AQ26" i="1"/>
  <c r="AR26" i="1" s="1"/>
  <c r="AW26" i="1"/>
  <c r="AX26" i="1" s="1"/>
  <c r="BA26" i="1"/>
  <c r="E27" i="1"/>
  <c r="F27" i="1" s="1"/>
  <c r="H27" i="1" s="1"/>
  <c r="N27" i="1"/>
  <c r="O27" i="1"/>
  <c r="Q27" i="1" s="1"/>
  <c r="U27" i="1"/>
  <c r="V27" i="1" s="1"/>
  <c r="X27" i="1" s="1"/>
  <c r="Y27" i="1"/>
  <c r="AC27" i="1"/>
  <c r="AD27" i="1"/>
  <c r="AF27" i="1" s="1"/>
  <c r="AG27" i="1" s="1"/>
  <c r="AH27" i="1" s="1"/>
  <c r="AP27" i="1"/>
  <c r="AR27" i="1" s="1"/>
  <c r="AV27" i="1"/>
  <c r="AX27" i="1" s="1"/>
  <c r="BA27" i="1"/>
  <c r="E28" i="1"/>
  <c r="G28" i="1" s="1"/>
  <c r="H28" i="1"/>
  <c r="N28" i="1"/>
  <c r="P28" i="1"/>
  <c r="Q28" i="1" s="1"/>
  <c r="U28" i="1"/>
  <c r="W28" i="1"/>
  <c r="X28" i="1" s="1"/>
  <c r="Y28" i="1"/>
  <c r="AC28" i="1"/>
  <c r="AD28" i="1"/>
  <c r="AI28" i="1"/>
  <c r="AK28" i="1" s="1"/>
  <c r="AL28" i="1" s="1"/>
  <c r="AQ28" i="1"/>
  <c r="AR28" i="1"/>
  <c r="AW28" i="1"/>
  <c r="AX28" i="1"/>
  <c r="BA28" i="1"/>
  <c r="E29" i="1"/>
  <c r="F29" i="1" s="1"/>
  <c r="H29" i="1" s="1"/>
  <c r="BB29" i="1" s="1"/>
  <c r="N29" i="1"/>
  <c r="O29" i="1" s="1"/>
  <c r="Q29" i="1" s="1"/>
  <c r="U29" i="1"/>
  <c r="V29" i="1"/>
  <c r="X29" i="1" s="1"/>
  <c r="Y29" i="1"/>
  <c r="AC29" i="1"/>
  <c r="AD29" i="1"/>
  <c r="AI29" i="1"/>
  <c r="AJ29" i="1" s="1"/>
  <c r="AL29" i="1" s="1"/>
  <c r="AP29" i="1"/>
  <c r="AR29" i="1"/>
  <c r="AV29" i="1"/>
  <c r="AX29" i="1"/>
  <c r="BA29" i="1"/>
  <c r="E30" i="1"/>
  <c r="G30" i="1" s="1"/>
  <c r="H30" i="1" s="1"/>
  <c r="BB30" i="1" s="1"/>
  <c r="N30" i="1"/>
  <c r="P30" i="1" s="1"/>
  <c r="Q30" i="1" s="1"/>
  <c r="U30" i="1"/>
  <c r="W30" i="1"/>
  <c r="X30" i="1" s="1"/>
  <c r="Y30" i="1"/>
  <c r="AC30" i="1"/>
  <c r="AD30" i="1"/>
  <c r="AI30" i="1"/>
  <c r="AK30" i="1" s="1"/>
  <c r="AL30" i="1" s="1"/>
  <c r="AQ30" i="1"/>
  <c r="AR30" i="1"/>
  <c r="AW30" i="1"/>
  <c r="AX30" i="1"/>
  <c r="BA30" i="1"/>
  <c r="E31" i="1"/>
  <c r="F31" i="1" s="1"/>
  <c r="H31" i="1" s="1"/>
  <c r="BB31" i="1" s="1"/>
  <c r="N31" i="1"/>
  <c r="O31" i="1" s="1"/>
  <c r="Q31" i="1" s="1"/>
  <c r="U31" i="1"/>
  <c r="V31" i="1"/>
  <c r="X31" i="1" s="1"/>
  <c r="Y31" i="1"/>
  <c r="AC31" i="1"/>
  <c r="AD31" i="1"/>
  <c r="AI31" i="1"/>
  <c r="AJ31" i="1" s="1"/>
  <c r="AL31" i="1" s="1"/>
  <c r="AP31" i="1"/>
  <c r="AR31" i="1"/>
  <c r="AV31" i="1"/>
  <c r="AX31" i="1"/>
  <c r="BA31" i="1"/>
  <c r="E32" i="1"/>
  <c r="G32" i="1" s="1"/>
  <c r="H32" i="1" s="1"/>
  <c r="BB32" i="1" s="1"/>
  <c r="N32" i="1"/>
  <c r="P32" i="1" s="1"/>
  <c r="Q32" i="1" s="1"/>
  <c r="U32" i="1"/>
  <c r="W32" i="1"/>
  <c r="X32" i="1" s="1"/>
  <c r="Y32" i="1"/>
  <c r="AC32" i="1"/>
  <c r="AD32" i="1"/>
  <c r="AI32" i="1"/>
  <c r="AK32" i="1" s="1"/>
  <c r="AL32" i="1" s="1"/>
  <c r="AQ32" i="1"/>
  <c r="AR32" i="1"/>
  <c r="AW32" i="1"/>
  <c r="AX32" i="1"/>
  <c r="BA32" i="1"/>
  <c r="E33" i="1"/>
  <c r="F33" i="1" s="1"/>
  <c r="H33" i="1" s="1"/>
  <c r="BB33" i="1" s="1"/>
  <c r="N33" i="1"/>
  <c r="O33" i="1" s="1"/>
  <c r="Q33" i="1" s="1"/>
  <c r="U33" i="1"/>
  <c r="V33" i="1"/>
  <c r="X33" i="1" s="1"/>
  <c r="Y33" i="1"/>
  <c r="AC33" i="1"/>
  <c r="AD33" i="1"/>
  <c r="AI33" i="1"/>
  <c r="AJ33" i="1" s="1"/>
  <c r="AL33" i="1" s="1"/>
  <c r="AP33" i="1"/>
  <c r="AR33" i="1"/>
  <c r="AV33" i="1"/>
  <c r="AX33" i="1"/>
  <c r="BA33" i="1"/>
  <c r="E34" i="1"/>
  <c r="G34" i="1" s="1"/>
  <c r="H34" i="1" s="1"/>
  <c r="BB34" i="1" s="1"/>
  <c r="N34" i="1"/>
  <c r="P34" i="1" s="1"/>
  <c r="Q34" i="1" s="1"/>
  <c r="U34" i="1"/>
  <c r="W34" i="1"/>
  <c r="X34" i="1" s="1"/>
  <c r="Y34" i="1"/>
  <c r="AC34" i="1"/>
  <c r="AD34" i="1"/>
  <c r="AI34" i="1"/>
  <c r="AK34" i="1" s="1"/>
  <c r="AL34" i="1" s="1"/>
  <c r="AQ34" i="1"/>
  <c r="AR34" i="1"/>
  <c r="AW34" i="1"/>
  <c r="AX34" i="1"/>
  <c r="BA34" i="1"/>
  <c r="E35" i="1"/>
  <c r="F35" i="1" s="1"/>
  <c r="H35" i="1" s="1"/>
  <c r="BB35" i="1" s="1"/>
  <c r="N35" i="1"/>
  <c r="O35" i="1" s="1"/>
  <c r="Q35" i="1" s="1"/>
  <c r="U35" i="1"/>
  <c r="V35" i="1"/>
  <c r="X35" i="1" s="1"/>
  <c r="Y35" i="1"/>
  <c r="AC35" i="1"/>
  <c r="AC41" i="1" s="1"/>
  <c r="AD35" i="1"/>
  <c r="AI35" i="1"/>
  <c r="AJ35" i="1" s="1"/>
  <c r="AL35" i="1" s="1"/>
  <c r="AP35" i="1"/>
  <c r="AR35" i="1"/>
  <c r="AV35" i="1"/>
  <c r="AX35" i="1"/>
  <c r="BA35" i="1"/>
  <c r="E36" i="1"/>
  <c r="F36" i="1" s="1"/>
  <c r="H36" i="1" s="1"/>
  <c r="BB36" i="1" s="1"/>
  <c r="N36" i="1"/>
  <c r="O36" i="1" s="1"/>
  <c r="Q36" i="1" s="1"/>
  <c r="U36" i="1"/>
  <c r="V36" i="1"/>
  <c r="X36" i="1" s="1"/>
  <c r="Y36" i="1"/>
  <c r="AC36" i="1"/>
  <c r="AD36" i="1"/>
  <c r="AI36" i="1"/>
  <c r="AJ36" i="1" s="1"/>
  <c r="AL36" i="1" s="1"/>
  <c r="AP36" i="1"/>
  <c r="AR36" i="1"/>
  <c r="AV36" i="1"/>
  <c r="AX36" i="1"/>
  <c r="BA36" i="1"/>
  <c r="E37" i="1"/>
  <c r="F37" i="1" s="1"/>
  <c r="H37" i="1" s="1"/>
  <c r="BB37" i="1" s="1"/>
  <c r="N37" i="1"/>
  <c r="O37" i="1" s="1"/>
  <c r="Q37" i="1" s="1"/>
  <c r="U37" i="1"/>
  <c r="V37" i="1"/>
  <c r="X37" i="1" s="1"/>
  <c r="Y37" i="1"/>
  <c r="AC37" i="1"/>
  <c r="AD37" i="1"/>
  <c r="AI37" i="1"/>
  <c r="AJ37" i="1" s="1"/>
  <c r="AL37" i="1" s="1"/>
  <c r="AP37" i="1"/>
  <c r="AR37" i="1"/>
  <c r="AV37" i="1"/>
  <c r="AX37" i="1"/>
  <c r="BA37" i="1"/>
  <c r="E38" i="1"/>
  <c r="F38" i="1" s="1"/>
  <c r="H38" i="1" s="1"/>
  <c r="BB38" i="1" s="1"/>
  <c r="N38" i="1"/>
  <c r="O38" i="1" s="1"/>
  <c r="Q38" i="1" s="1"/>
  <c r="U38" i="1"/>
  <c r="V38" i="1"/>
  <c r="X38" i="1" s="1"/>
  <c r="Y38" i="1"/>
  <c r="AC38" i="1"/>
  <c r="AD38" i="1"/>
  <c r="AI38" i="1"/>
  <c r="AJ38" i="1" s="1"/>
  <c r="AL38" i="1" s="1"/>
  <c r="AP38" i="1"/>
  <c r="AR38" i="1"/>
  <c r="AV38" i="1"/>
  <c r="AX38" i="1"/>
  <c r="BA38" i="1"/>
  <c r="E39" i="1"/>
  <c r="F39" i="1" s="1"/>
  <c r="H39" i="1" s="1"/>
  <c r="BB39" i="1" s="1"/>
  <c r="N39" i="1"/>
  <c r="O39" i="1" s="1"/>
  <c r="Q39" i="1" s="1"/>
  <c r="U39" i="1"/>
  <c r="V39" i="1"/>
  <c r="X39" i="1" s="1"/>
  <c r="Y39" i="1"/>
  <c r="AC39" i="1"/>
  <c r="AD39" i="1"/>
  <c r="AI39" i="1"/>
  <c r="AJ39" i="1" s="1"/>
  <c r="AL39" i="1" s="1"/>
  <c r="AP39" i="1"/>
  <c r="AR39" i="1"/>
  <c r="AV39" i="1"/>
  <c r="AX39" i="1"/>
  <c r="BA39" i="1"/>
  <c r="E40" i="1"/>
  <c r="F40" i="1" s="1"/>
  <c r="H40" i="1" s="1"/>
  <c r="BB40" i="1" s="1"/>
  <c r="N40" i="1"/>
  <c r="O40" i="1" s="1"/>
  <c r="Q40" i="1" s="1"/>
  <c r="U40" i="1"/>
  <c r="V40" i="1"/>
  <c r="X40" i="1" s="1"/>
  <c r="Y40" i="1"/>
  <c r="AC40" i="1"/>
  <c r="AD40" i="1"/>
  <c r="AI40" i="1"/>
  <c r="AJ40" i="1" s="1"/>
  <c r="AL40" i="1" s="1"/>
  <c r="AP40" i="1"/>
  <c r="AR40" i="1"/>
  <c r="AV40" i="1"/>
  <c r="AX40" i="1"/>
  <c r="BA40" i="1"/>
  <c r="B41" i="1"/>
  <c r="C41" i="1"/>
  <c r="D41" i="1"/>
  <c r="I41" i="1"/>
  <c r="J41" i="1"/>
  <c r="K41" i="1"/>
  <c r="L41" i="1"/>
  <c r="M41" i="1"/>
  <c r="R41" i="1"/>
  <c r="S41" i="1"/>
  <c r="T41" i="1"/>
  <c r="Y41" i="1"/>
  <c r="Z41" i="1"/>
  <c r="AA41" i="1"/>
  <c r="AB41" i="1"/>
  <c r="AE41" i="1"/>
  <c r="AM41" i="1"/>
  <c r="AN41" i="1"/>
  <c r="AS41" i="1"/>
  <c r="AT41" i="1"/>
  <c r="AF40" i="1" l="1"/>
  <c r="AG40" i="1" s="1"/>
  <c r="AH40" i="1" s="1"/>
  <c r="AF39" i="1"/>
  <c r="AG39" i="1" s="1"/>
  <c r="AH39" i="1" s="1"/>
  <c r="AF38" i="1"/>
  <c r="AG38" i="1" s="1"/>
  <c r="AH38" i="1" s="1"/>
  <c r="AF37" i="1"/>
  <c r="AG37" i="1" s="1"/>
  <c r="AH37" i="1" s="1"/>
  <c r="AF36" i="1"/>
  <c r="AG36" i="1" s="1"/>
  <c r="AH36" i="1" s="1"/>
  <c r="AF35" i="1"/>
  <c r="AG35" i="1" s="1"/>
  <c r="AH35" i="1" s="1"/>
  <c r="AF34" i="1"/>
  <c r="AG34" i="1" s="1"/>
  <c r="AH34" i="1" s="1"/>
  <c r="AF33" i="1"/>
  <c r="AG33" i="1" s="1"/>
  <c r="AH33" i="1" s="1"/>
  <c r="AF32" i="1"/>
  <c r="AG32" i="1" s="1"/>
  <c r="AH32" i="1" s="1"/>
  <c r="AF31" i="1"/>
  <c r="AG31" i="1" s="1"/>
  <c r="AH31" i="1" s="1"/>
  <c r="AF30" i="1"/>
  <c r="AG30" i="1" s="1"/>
  <c r="AH30" i="1" s="1"/>
  <c r="AF29" i="1"/>
  <c r="AG29" i="1" s="1"/>
  <c r="AH29" i="1" s="1"/>
  <c r="AF28" i="1"/>
  <c r="AG28" i="1" s="1"/>
  <c r="AH28" i="1" s="1"/>
  <c r="AI27" i="1"/>
  <c r="AJ27" i="1" s="1"/>
  <c r="AL27" i="1" s="1"/>
  <c r="AI26" i="1"/>
  <c r="AK26" i="1" s="1"/>
  <c r="AL26" i="1" s="1"/>
  <c r="BB25" i="1"/>
  <c r="AI23" i="1"/>
  <c r="AK23" i="1" s="1"/>
  <c r="AL23" i="1" s="1"/>
  <c r="AI22" i="1"/>
  <c r="AJ22" i="1" s="1"/>
  <c r="AL22" i="1" s="1"/>
  <c r="BB21" i="1"/>
  <c r="AI18" i="1"/>
  <c r="AK18" i="1" s="1"/>
  <c r="AL18" i="1" s="1"/>
  <c r="AI16" i="1"/>
  <c r="AJ16" i="1" s="1"/>
  <c r="AL16" i="1" s="1"/>
  <c r="AI14" i="1"/>
  <c r="AJ14" i="1" s="1"/>
  <c r="AL14" i="1" s="1"/>
  <c r="AI12" i="1"/>
  <c r="AJ12" i="1" s="1"/>
  <c r="AL12" i="1" s="1"/>
  <c r="AI10" i="1"/>
  <c r="AJ10" i="1" s="1"/>
  <c r="AL10" i="1" s="1"/>
  <c r="BB28" i="1"/>
  <c r="BB27" i="1"/>
  <c r="BB23" i="1"/>
  <c r="BB26" i="1"/>
  <c r="BB24" i="1"/>
  <c r="BB22" i="1"/>
  <c r="BB20" i="1"/>
  <c r="BB18" i="1"/>
  <c r="BB17" i="1"/>
  <c r="BB15" i="1"/>
  <c r="BB13" i="1"/>
  <c r="BB11" i="1"/>
  <c r="AD41" i="1"/>
  <c r="BB19" i="1"/>
  <c r="BB16" i="1"/>
  <c r="BB14" i="1"/>
  <c r="BB12" i="1"/>
  <c r="BB10" i="1"/>
</calcChain>
</file>

<file path=xl/sharedStrings.xml><?xml version="1.0" encoding="utf-8"?>
<sst xmlns="http://schemas.openxmlformats.org/spreadsheetml/2006/main" count="140" uniqueCount="97">
  <si>
    <t>ИТОГО</t>
  </si>
  <si>
    <t>Унечский муниципальный район</t>
  </si>
  <si>
    <t>Трубчевский муниципальный район</t>
  </si>
  <si>
    <t>Суражский муниципальный район</t>
  </si>
  <si>
    <t>Суземский муниципальный район</t>
  </si>
  <si>
    <t>Стародубский муниципальный округ</t>
  </si>
  <si>
    <t>Севский муниципальный район</t>
  </si>
  <si>
    <t>Рогнединский муниципальный район</t>
  </si>
  <si>
    <t>Почепский муниципальный район</t>
  </si>
  <si>
    <t>Погарский муниципальный район</t>
  </si>
  <si>
    <t>Навлинский муниципальный район</t>
  </si>
  <si>
    <t>Мглинский муниципальный район</t>
  </si>
  <si>
    <t>Красногорский муниципальный район</t>
  </si>
  <si>
    <t>Комаричский муниципальный район</t>
  </si>
  <si>
    <t>Клинцовский муниципальный район</t>
  </si>
  <si>
    <t>Климовский муниципальный район</t>
  </si>
  <si>
    <t>Клетнянский муниципальный район</t>
  </si>
  <si>
    <t>Карачевский муниципальный район</t>
  </si>
  <si>
    <t>Злынковский муниципальный район</t>
  </si>
  <si>
    <t>Жуковский муниципальный округ</t>
  </si>
  <si>
    <t>Жирятинский муниципальный район</t>
  </si>
  <si>
    <t>Дятьковский муниципальный район</t>
  </si>
  <si>
    <t>Дубровский муниципальный район</t>
  </si>
  <si>
    <t>Гордеевский муниципальный район</t>
  </si>
  <si>
    <t>Выгоничский муниципальный район</t>
  </si>
  <si>
    <t>Брянский муниципальный район</t>
  </si>
  <si>
    <t>Брасовский муниципальный район</t>
  </si>
  <si>
    <t xml:space="preserve">Городской округ город Фокино  </t>
  </si>
  <si>
    <t xml:space="preserve">Сельцовский городской округ  </t>
  </si>
  <si>
    <t>Новозыбковский городской округ</t>
  </si>
  <si>
    <t>Городской округ город Клинцы</t>
  </si>
  <si>
    <t>Гродской округ город Брянск</t>
  </si>
  <si>
    <t>если -, то 0</t>
  </si>
  <si>
    <t>план</t>
  </si>
  <si>
    <t>Аi</t>
  </si>
  <si>
    <t>≤1,0</t>
  </si>
  <si>
    <t>Р5 = Ai/Бi</t>
  </si>
  <si>
    <t>Бi</t>
  </si>
  <si>
    <t>≤0,05</t>
  </si>
  <si>
    <t>≤0,10</t>
  </si>
  <si>
    <t>Р4 =  (Ai - Бi – Bi – Кi)/
(Гi -Дi - Иi), при Бi &gt; 0 и Bi &gt; 0, и Кi  &gt; 0
иначе Р4 = Ai/(Гi - Дi - Иi)</t>
  </si>
  <si>
    <t>Иi</t>
  </si>
  <si>
    <t>Дi</t>
  </si>
  <si>
    <t>Гi</t>
  </si>
  <si>
    <t>Кi</t>
  </si>
  <si>
    <t>Вi</t>
  </si>
  <si>
    <t>≤0,15</t>
  </si>
  <si>
    <t>Р3 = Аi / (Бi - Вi)</t>
  </si>
  <si>
    <t>≤0,5</t>
  </si>
  <si>
    <t>Р2 = Аi / (Бi - Вi - Гi)</t>
  </si>
  <si>
    <t>Р1 = Аi / (Бi + Вi),                                    если Бi &lt; 0, то Р1 = Аi / Вi</t>
  </si>
  <si>
    <t>Итоговое значение</t>
  </si>
  <si>
    <t>Количество баллов</t>
  </si>
  <si>
    <t>Нормативное значение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</si>
  <si>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</si>
  <si>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</si>
  <si>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</si>
  <si>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 xml:space="preserve">Объем расходов на содержание органов местного самоуправления по утвержденному нормативу </t>
  </si>
  <si>
    <t>Объем расходов на содержание органов местного самоуправления, утвержденный в местном бюджете на текущий финансовый год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</si>
  <si>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</si>
  <si>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</si>
  <si>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</si>
  <si>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</si>
  <si>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</si>
  <si>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5% или 10% от собственных доходов</t>
  </si>
  <si>
    <t>Доходы без безвозмездных и доп нормативов</t>
  </si>
  <si>
    <t>Объем налоговых поступлений по дополнительным нормативам</t>
  </si>
  <si>
    <t>Объем безвозмездных поступлений</t>
  </si>
  <si>
    <t>Объем доходов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</si>
  <si>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</si>
  <si>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Величина снижения остатков средств на счетах по учету средств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</si>
  <si>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</si>
  <si>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Размер дефицита местного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</si>
  <si>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</si>
  <si>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Объем расходов, которые осуществляются за счет субвенций, предоставляемых из областного бюджета</t>
  </si>
  <si>
    <t>Объем расходов местного бюджета</t>
  </si>
  <si>
    <t>Объем расходов местного бюджета на обслуживание муниципального долга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</si>
  <si>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</si>
  <si>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Задолженность по бюджетным кредитам</t>
  </si>
  <si>
    <t>Объем поступлений по дополнительным нормативам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</si>
  <si>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</si>
  <si>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Общий годовой объем доходов местного бюджета</t>
  </si>
  <si>
    <t>Объем муниципального долга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</si>
  <si>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</si>
  <si>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Сумма, направленная в текущем финансовом году на погашение долговых обязательств бюджета муниципального образования</t>
  </si>
  <si>
    <t>Сумма, направленная в текущем финансовом году на финансирование дефицита местного бюджета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</si>
  <si>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</si>
  <si>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P7</t>
  </si>
  <si>
    <t>P5.2</t>
  </si>
  <si>
    <t>P5.1</t>
  </si>
  <si>
    <t>P4</t>
  </si>
  <si>
    <t>P3</t>
  </si>
  <si>
    <t>P2</t>
  </si>
  <si>
    <t>P1</t>
  </si>
  <si>
    <t>Наименование МР (МО, ГО)</t>
  </si>
  <si>
    <t>Единица измерения: тыс.рублей, баллы</t>
  </si>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</sst>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_-* #,##0_р_._-;\-* #,##0_р_._-;_-* &quot;-&quot;??_р_._-;_-@_-"/>
    <numFmt numFmtId="167" formatCode="_-* #,##0.0_р_._-;\-* #,##0.0_р_._-;_-* &quot;-&quot;??_р_._-;_-@_-"/>
    <numFmt numFmtId="168" formatCode="0.0"/>
    <numFmt numFmtId="169" formatCode="0.0_ ;[Red]\-0.0\ "/>
    <numFmt numFmtId="170" formatCode="0.000"/>
    <numFmt numFmtId="171" formatCode="#,##0.0_ ;[Red]\-#,##0.0\ "/>
    <numFmt numFmtId="172" formatCode="#,##0.0"/>
    <numFmt numFmtId="173" formatCode="#,##0_ ;[Red]\-#,##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8"/>
      <name val="Arial Cyr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49"/>
    <xf numFmtId="9" fontId="1" fillId="0" borderId="0" applyFont="0" applyFill="0" applyBorder="0" applyAlignment="0" applyProtection="0"/>
    <xf numFmtId="0" fontId="14" fillId="0" borderId="0"/>
  </cellStyleXfs>
  <cellXfs count="137">
    <xf numFmtId="0" fontId="0" fillId="0" borderId="0" xfId="0"/>
    <xf numFmtId="0" fontId="0" fillId="2" borderId="0" xfId="0" applyFill="1"/>
    <xf numFmtId="166" fontId="2" fillId="3" borderId="1" xfId="1" applyNumberFormat="1" applyFont="1" applyFill="1" applyBorder="1" applyAlignment="1">
      <alignment horizontal="center"/>
    </xf>
    <xf numFmtId="166" fontId="2" fillId="3" borderId="2" xfId="1" applyNumberFormat="1" applyFont="1" applyFill="1" applyBorder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7" fontId="2" fillId="3" borderId="4" xfId="1" applyNumberFormat="1" applyFont="1" applyFill="1" applyBorder="1" applyAlignment="1">
      <alignment horizontal="center"/>
    </xf>
    <xf numFmtId="166" fontId="2" fillId="3" borderId="5" xfId="1" applyNumberFormat="1" applyFont="1" applyFill="1" applyBorder="1" applyAlignment="1">
      <alignment horizontal="center"/>
    </xf>
    <xf numFmtId="167" fontId="2" fillId="3" borderId="5" xfId="1" applyNumberFormat="1" applyFont="1" applyFill="1" applyBorder="1" applyAlignment="1">
      <alignment horizontal="center"/>
    </xf>
    <xf numFmtId="167" fontId="2" fillId="3" borderId="3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6" fontId="2" fillId="3" borderId="6" xfId="1" applyNumberFormat="1" applyFont="1" applyFill="1" applyBorder="1" applyAlignment="1">
      <alignment horizontal="center"/>
    </xf>
    <xf numFmtId="0" fontId="2" fillId="3" borderId="7" xfId="0" applyFont="1" applyFill="1" applyBorder="1" applyProtection="1"/>
    <xf numFmtId="0" fontId="0" fillId="0" borderId="0" xfId="0" applyFill="1"/>
    <xf numFmtId="167" fontId="2" fillId="0" borderId="8" xfId="1" applyNumberFormat="1" applyFont="1" applyBorder="1"/>
    <xf numFmtId="167" fontId="3" fillId="0" borderId="9" xfId="1" applyNumberFormat="1" applyFont="1" applyFill="1" applyBorder="1"/>
    <xf numFmtId="167" fontId="3" fillId="0" borderId="9" xfId="1" applyNumberFormat="1" applyFont="1" applyFill="1" applyBorder="1" applyAlignment="1">
      <alignment horizontal="center"/>
    </xf>
    <xf numFmtId="168" fontId="3" fillId="0" borderId="10" xfId="1" applyNumberFormat="1" applyFont="1" applyFill="1" applyBorder="1" applyAlignment="1">
      <alignment horizontal="center"/>
    </xf>
    <xf numFmtId="169" fontId="2" fillId="0" borderId="11" xfId="1" applyNumberFormat="1" applyFont="1" applyBorder="1"/>
    <xf numFmtId="166" fontId="3" fillId="0" borderId="11" xfId="1" applyNumberFormat="1" applyFont="1" applyBorder="1"/>
    <xf numFmtId="167" fontId="3" fillId="0" borderId="9" xfId="1" applyNumberFormat="1" applyFont="1" applyBorder="1"/>
    <xf numFmtId="170" fontId="2" fillId="0" borderId="11" xfId="1" applyNumberFormat="1" applyFont="1" applyBorder="1"/>
    <xf numFmtId="166" fontId="3" fillId="0" borderId="12" xfId="1" applyNumberFormat="1" applyFont="1" applyBorder="1"/>
    <xf numFmtId="167" fontId="2" fillId="0" borderId="13" xfId="1" applyNumberFormat="1" applyFont="1" applyBorder="1"/>
    <xf numFmtId="170" fontId="2" fillId="2" borderId="11" xfId="1" applyNumberFormat="1" applyFont="1" applyFill="1" applyBorder="1"/>
    <xf numFmtId="171" fontId="3" fillId="0" borderId="11" xfId="1" applyNumberFormat="1" applyFont="1" applyBorder="1"/>
    <xf numFmtId="171" fontId="3" fillId="0" borderId="11" xfId="1" applyNumberFormat="1" applyFont="1" applyFill="1" applyBorder="1"/>
    <xf numFmtId="171" fontId="3" fillId="0" borderId="14" xfId="1" applyNumberFormat="1" applyFont="1" applyBorder="1"/>
    <xf numFmtId="166" fontId="3" fillId="0" borderId="9" xfId="1" applyNumberFormat="1" applyFont="1" applyBorder="1"/>
    <xf numFmtId="165" fontId="2" fillId="0" borderId="14" xfId="1" applyNumberFormat="1" applyFont="1" applyBorder="1"/>
    <xf numFmtId="172" fontId="3" fillId="0" borderId="9" xfId="1" applyNumberFormat="1" applyFont="1" applyFill="1" applyBorder="1"/>
    <xf numFmtId="171" fontId="3" fillId="0" borderId="12" xfId="1" applyNumberFormat="1" applyFont="1" applyBorder="1"/>
    <xf numFmtId="165" fontId="2" fillId="0" borderId="14" xfId="1" applyNumberFormat="1" applyFont="1" applyFill="1" applyBorder="1"/>
    <xf numFmtId="165" fontId="3" fillId="0" borderId="14" xfId="1" applyNumberFormat="1" applyFont="1" applyFill="1" applyBorder="1"/>
    <xf numFmtId="4" fontId="3" fillId="0" borderId="9" xfId="1" applyNumberFormat="1" applyFont="1" applyFill="1" applyBorder="1"/>
    <xf numFmtId="165" fontId="3" fillId="0" borderId="14" xfId="1" applyNumberFormat="1" applyFont="1" applyBorder="1"/>
    <xf numFmtId="169" fontId="2" fillId="0" borderId="11" xfId="1" applyNumberFormat="1" applyFont="1" applyFill="1" applyBorder="1"/>
    <xf numFmtId="166" fontId="3" fillId="0" borderId="11" xfId="1" applyNumberFormat="1" applyFont="1" applyFill="1" applyBorder="1"/>
    <xf numFmtId="170" fontId="2" fillId="0" borderId="11" xfId="1" applyNumberFormat="1" applyFont="1" applyFill="1" applyBorder="1"/>
    <xf numFmtId="166" fontId="3" fillId="0" borderId="12" xfId="1" applyNumberFormat="1" applyFont="1" applyFill="1" applyBorder="1"/>
    <xf numFmtId="167" fontId="2" fillId="0" borderId="13" xfId="1" applyNumberFormat="1" applyFont="1" applyFill="1" applyBorder="1"/>
    <xf numFmtId="171" fontId="3" fillId="0" borderId="14" xfId="1" applyNumberFormat="1" applyFont="1" applyFill="1" applyBorder="1"/>
    <xf numFmtId="171" fontId="3" fillId="0" borderId="12" xfId="1" applyNumberFormat="1" applyFont="1" applyFill="1" applyBorder="1"/>
    <xf numFmtId="0" fontId="3" fillId="0" borderId="15" xfId="0" applyFont="1" applyFill="1" applyBorder="1"/>
    <xf numFmtId="167" fontId="3" fillId="0" borderId="11" xfId="1" applyNumberFormat="1" applyFont="1" applyFill="1" applyBorder="1"/>
    <xf numFmtId="166" fontId="3" fillId="0" borderId="9" xfId="1" applyNumberFormat="1" applyFont="1" applyFill="1" applyBorder="1"/>
    <xf numFmtId="169" fontId="2" fillId="4" borderId="11" xfId="1" applyNumberFormat="1" applyFont="1" applyFill="1" applyBorder="1"/>
    <xf numFmtId="167" fontId="3" fillId="4" borderId="11" xfId="1" applyNumberFormat="1" applyFont="1" applyFill="1" applyBorder="1"/>
    <xf numFmtId="167" fontId="3" fillId="4" borderId="9" xfId="1" applyNumberFormat="1" applyFont="1" applyFill="1" applyBorder="1"/>
    <xf numFmtId="170" fontId="2" fillId="4" borderId="11" xfId="1" applyNumberFormat="1" applyFont="1" applyFill="1" applyBorder="1"/>
    <xf numFmtId="166" fontId="3" fillId="4" borderId="11" xfId="1" applyNumberFormat="1" applyFont="1" applyFill="1" applyBorder="1"/>
    <xf numFmtId="166" fontId="3" fillId="4" borderId="12" xfId="1" applyNumberFormat="1" applyFont="1" applyFill="1" applyBorder="1"/>
    <xf numFmtId="167" fontId="2" fillId="4" borderId="13" xfId="1" applyNumberFormat="1" applyFont="1" applyFill="1" applyBorder="1"/>
    <xf numFmtId="171" fontId="3" fillId="4" borderId="11" xfId="1" applyNumberFormat="1" applyFont="1" applyFill="1" applyBorder="1"/>
    <xf numFmtId="171" fontId="3" fillId="4" borderId="14" xfId="1" applyNumberFormat="1" applyFont="1" applyFill="1" applyBorder="1"/>
    <xf numFmtId="166" fontId="3" fillId="4" borderId="9" xfId="1" applyNumberFormat="1" applyFont="1" applyFill="1" applyBorder="1"/>
    <xf numFmtId="165" fontId="2" fillId="4" borderId="14" xfId="1" applyNumberFormat="1" applyFont="1" applyFill="1" applyBorder="1"/>
    <xf numFmtId="172" fontId="3" fillId="4" borderId="9" xfId="1" applyNumberFormat="1" applyFont="1" applyFill="1" applyBorder="1"/>
    <xf numFmtId="171" fontId="3" fillId="4" borderId="12" xfId="1" applyNumberFormat="1" applyFont="1" applyFill="1" applyBorder="1"/>
    <xf numFmtId="165" fontId="3" fillId="4" borderId="14" xfId="1" applyNumberFormat="1" applyFont="1" applyFill="1" applyBorder="1"/>
    <xf numFmtId="4" fontId="3" fillId="4" borderId="9" xfId="1" applyNumberFormat="1" applyFont="1" applyFill="1" applyBorder="1"/>
    <xf numFmtId="0" fontId="3" fillId="4" borderId="15" xfId="0" applyFont="1" applyFill="1" applyBorder="1"/>
    <xf numFmtId="0" fontId="3" fillId="0" borderId="15" xfId="0" applyFont="1" applyBorder="1"/>
    <xf numFmtId="171" fontId="3" fillId="2" borderId="14" xfId="1" applyNumberFormat="1" applyFont="1" applyFill="1" applyBorder="1"/>
    <xf numFmtId="173" fontId="3" fillId="0" borderId="11" xfId="1" applyNumberFormat="1" applyFont="1" applyFill="1" applyBorder="1"/>
    <xf numFmtId="171" fontId="3" fillId="0" borderId="16" xfId="1" applyNumberFormat="1" applyFont="1" applyFill="1" applyBorder="1"/>
    <xf numFmtId="0" fontId="3" fillId="0" borderId="17" xfId="0" applyFont="1" applyBorder="1"/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171" fontId="0" fillId="0" borderId="0" xfId="0" applyNumberFormat="1" applyBorder="1"/>
    <xf numFmtId="0" fontId="0" fillId="0" borderId="0" xfId="0" applyFill="1" applyBorder="1"/>
    <xf numFmtId="0" fontId="0" fillId="0" borderId="26" xfId="0" applyFill="1" applyBorder="1"/>
    <xf numFmtId="0" fontId="6" fillId="0" borderId="2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68" fontId="2" fillId="5" borderId="19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0" fillId="8" borderId="32" xfId="0" applyFill="1" applyBorder="1"/>
    <xf numFmtId="0" fontId="2" fillId="9" borderId="33" xfId="0" applyFont="1" applyFill="1" applyBorder="1" applyAlignment="1"/>
    <xf numFmtId="0" fontId="2" fillId="9" borderId="34" xfId="0" applyFont="1" applyFill="1" applyBorder="1" applyAlignment="1"/>
    <xf numFmtId="0" fontId="2" fillId="9" borderId="10" xfId="0" applyFont="1" applyFill="1" applyBorder="1" applyAlignment="1">
      <alignment horizontal="center"/>
    </xf>
    <xf numFmtId="0" fontId="2" fillId="10" borderId="35" xfId="0" applyFont="1" applyFill="1" applyBorder="1" applyAlignment="1"/>
    <xf numFmtId="0" fontId="2" fillId="10" borderId="36" xfId="0" applyFont="1" applyFill="1" applyBorder="1" applyAlignment="1"/>
    <xf numFmtId="0" fontId="2" fillId="10" borderId="34" xfId="0" applyFont="1" applyFill="1" applyBorder="1" applyAlignment="1"/>
    <xf numFmtId="0" fontId="2" fillId="1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" fillId="10" borderId="33" xfId="0" applyFont="1" applyFill="1" applyBorder="1" applyAlignment="1"/>
    <xf numFmtId="0" fontId="3" fillId="0" borderId="11" xfId="0" applyFont="1" applyFill="1" applyBorder="1" applyAlignment="1">
      <alignment horizontal="center"/>
    </xf>
    <xf numFmtId="0" fontId="3" fillId="0" borderId="35" xfId="0" applyFont="1" applyBorder="1" applyAlignment="1"/>
    <xf numFmtId="0" fontId="3" fillId="0" borderId="36" xfId="0" applyFont="1" applyBorder="1" applyAlignment="1"/>
    <xf numFmtId="0" fontId="3" fillId="0" borderId="37" xfId="0" applyFont="1" applyBorder="1" applyAlignment="1"/>
    <xf numFmtId="0" fontId="3" fillId="0" borderId="38" xfId="0" applyFont="1" applyBorder="1" applyAlignment="1">
      <alignment horizontal="center"/>
    </xf>
    <xf numFmtId="0" fontId="0" fillId="8" borderId="39" xfId="0" applyFill="1" applyBorder="1"/>
    <xf numFmtId="0" fontId="11" fillId="11" borderId="40" xfId="0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11" fillId="12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2" borderId="46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1" fillId="13" borderId="44" xfId="0" applyFont="1" applyFill="1" applyBorder="1" applyAlignment="1">
      <alignment horizontal="center" vertical="center"/>
    </xf>
    <xf numFmtId="0" fontId="11" fillId="13" borderId="47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12" fillId="0" borderId="48" xfId="1" applyFont="1" applyBorder="1" applyAlignment="1">
      <alignment horizontal="center" wrapText="1"/>
    </xf>
    <xf numFmtId="0" fontId="3" fillId="0" borderId="0" xfId="0" applyFont="1" applyAlignment="1"/>
    <xf numFmtId="164" fontId="12" fillId="0" borderId="0" xfId="1" applyFont="1" applyAlignment="1">
      <alignment horizontal="center" wrapText="1"/>
    </xf>
    <xf numFmtId="0" fontId="3" fillId="2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</cellXfs>
  <cellStyles count="5">
    <cellStyle name="xl24" xfId="2"/>
    <cellStyle name="Обычный" xfId="0" builtinId="0"/>
    <cellStyle name="Процентный 2" xfId="3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2"/>
  <sheetViews>
    <sheetView tabSelected="1" zoomScale="90" zoomScaleNormal="90" zoomScaleSheetLayoutView="70" workbookViewId="0">
      <pane xSplit="1" ySplit="9" topLeftCell="B22" activePane="bottomRight" state="frozen"/>
      <selection activeCell="A4" sqref="A4:A7"/>
      <selection pane="topRight" activeCell="A4" sqref="A4:A7"/>
      <selection pane="bottomLeft" activeCell="A4" sqref="A4:A7"/>
      <selection pane="bottomRight" activeCell="A41" sqref="A41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customWidth="1"/>
    <col min="42" max="42" width="16.90625" customWidth="1"/>
    <col min="43" max="43" width="21.08984375" customWidth="1"/>
    <col min="44" max="44" width="20.453125" customWidth="1"/>
    <col min="45" max="45" width="32" hidden="1" customWidth="1"/>
    <col min="46" max="46" width="27.453125" hidden="1" customWidth="1"/>
    <col min="47" max="47" width="31.54296875" customWidth="1"/>
    <col min="48" max="48" width="15.1796875" customWidth="1"/>
    <col min="49" max="49" width="24" customWidth="1"/>
    <col min="50" max="50" width="16.1796875" customWidth="1"/>
    <col min="51" max="52" width="17.90625" hidden="1" customWidth="1"/>
    <col min="53" max="53" width="14.90625" hidden="1" customWidth="1"/>
    <col min="54" max="54" width="13.90625" customWidth="1"/>
    <col min="55" max="16384" width="9.08984375" style="1"/>
  </cols>
  <sheetData>
    <row r="1" spans="1:54" s="132" customFormat="1" ht="16.5" customHeight="1" x14ac:dyDescent="0.3">
      <c r="A1" s="133"/>
      <c r="B1" s="131" t="s">
        <v>96</v>
      </c>
      <c r="C1" s="131"/>
      <c r="D1" s="131"/>
      <c r="E1" s="131"/>
      <c r="F1" s="131"/>
      <c r="G1" s="131"/>
      <c r="H1" s="131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4"/>
      <c r="AM1" s="134"/>
      <c r="AN1" s="135"/>
      <c r="AO1" s="135"/>
      <c r="AP1" s="135"/>
      <c r="AQ1" s="134"/>
      <c r="AR1" s="136"/>
      <c r="AS1" s="134"/>
      <c r="AT1" s="134"/>
      <c r="AU1" s="135"/>
      <c r="AV1" s="135"/>
      <c r="AW1" s="134"/>
      <c r="AX1" s="133"/>
      <c r="BB1" s="133"/>
    </row>
    <row r="2" spans="1:54" ht="12.75" hidden="1" customHeight="1" x14ac:dyDescent="0.25">
      <c r="B2" s="131"/>
      <c r="C2" s="131"/>
      <c r="D2" s="131"/>
      <c r="E2" s="131"/>
      <c r="F2" s="131"/>
      <c r="G2" s="131"/>
      <c r="H2" s="13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54" ht="13.5" thickBot="1" x14ac:dyDescent="0.35">
      <c r="A3" s="130" t="s">
        <v>95</v>
      </c>
      <c r="B3" s="129"/>
      <c r="C3" s="129"/>
      <c r="D3" s="129"/>
      <c r="E3" s="129"/>
      <c r="F3" s="129"/>
      <c r="G3" s="129"/>
      <c r="H3" s="129"/>
      <c r="I3" s="14"/>
      <c r="J3" s="14"/>
      <c r="K3" s="12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spans="1:54" ht="13.5" customHeight="1" thickTop="1" x14ac:dyDescent="0.25">
      <c r="A4" s="127" t="s">
        <v>94</v>
      </c>
      <c r="B4" s="126"/>
      <c r="C4" s="125"/>
      <c r="D4" s="125"/>
      <c r="E4" s="125"/>
      <c r="F4" s="125"/>
      <c r="G4" s="125"/>
      <c r="H4" s="124"/>
      <c r="I4" s="122"/>
      <c r="J4" s="121"/>
      <c r="K4" s="121"/>
      <c r="L4" s="121"/>
      <c r="M4" s="121"/>
      <c r="N4" s="121"/>
      <c r="O4" s="121"/>
      <c r="P4" s="121"/>
      <c r="Q4" s="123"/>
      <c r="R4" s="122"/>
      <c r="S4" s="121"/>
      <c r="T4" s="121"/>
      <c r="U4" s="121"/>
      <c r="V4" s="121"/>
      <c r="W4" s="121"/>
      <c r="X4" s="123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0"/>
      <c r="AM4" s="122"/>
      <c r="AN4" s="121"/>
      <c r="AO4" s="121"/>
      <c r="AP4" s="121"/>
      <c r="AQ4" s="121"/>
      <c r="AR4" s="120"/>
      <c r="AS4" s="122"/>
      <c r="AT4" s="121"/>
      <c r="AU4" s="121"/>
      <c r="AV4" s="121"/>
      <c r="AW4" s="121"/>
      <c r="AX4" s="120"/>
      <c r="AY4" s="119"/>
      <c r="AZ4" s="118"/>
      <c r="BA4" s="117"/>
      <c r="BB4" s="116"/>
    </row>
    <row r="5" spans="1:54" ht="13.5" customHeight="1" thickBot="1" x14ac:dyDescent="0.35">
      <c r="A5" s="97"/>
      <c r="B5" s="115"/>
      <c r="C5" s="106"/>
      <c r="D5" s="106"/>
      <c r="E5" s="105" t="s">
        <v>93</v>
      </c>
      <c r="F5" s="104"/>
      <c r="G5" s="103"/>
      <c r="H5" s="110"/>
      <c r="I5" s="114"/>
      <c r="J5" s="113"/>
      <c r="K5" s="112"/>
      <c r="L5" s="111"/>
      <c r="M5" s="108"/>
      <c r="N5" s="105" t="s">
        <v>92</v>
      </c>
      <c r="O5" s="104"/>
      <c r="P5" s="103"/>
      <c r="Q5" s="110"/>
      <c r="R5" s="107"/>
      <c r="S5" s="106"/>
      <c r="T5" s="106"/>
      <c r="U5" s="105" t="s">
        <v>91</v>
      </c>
      <c r="V5" s="104"/>
      <c r="W5" s="103"/>
      <c r="X5" s="110"/>
      <c r="Y5" s="109"/>
      <c r="Z5" s="106"/>
      <c r="AA5" s="106"/>
      <c r="AB5" s="108"/>
      <c r="AC5" s="108"/>
      <c r="AD5" s="108"/>
      <c r="AE5" s="108"/>
      <c r="AF5" s="108"/>
      <c r="AG5" s="108"/>
      <c r="AH5" s="108"/>
      <c r="AI5" s="105" t="s">
        <v>90</v>
      </c>
      <c r="AJ5" s="104"/>
      <c r="AK5" s="103"/>
      <c r="AL5" s="102"/>
      <c r="AM5" s="107"/>
      <c r="AN5" s="106"/>
      <c r="AO5" s="105" t="s">
        <v>89</v>
      </c>
      <c r="AP5" s="104"/>
      <c r="AQ5" s="103"/>
      <c r="AR5" s="102"/>
      <c r="AS5" s="107"/>
      <c r="AT5" s="106"/>
      <c r="AU5" s="105" t="s">
        <v>88</v>
      </c>
      <c r="AV5" s="104"/>
      <c r="AW5" s="103"/>
      <c r="AX5" s="102"/>
      <c r="AY5" s="101" t="s">
        <v>87</v>
      </c>
      <c r="AZ5" s="100"/>
      <c r="BA5" s="99"/>
      <c r="BB5" s="98"/>
    </row>
    <row r="6" spans="1:54" ht="159.75" customHeight="1" thickBot="1" x14ac:dyDescent="0.3">
      <c r="A6" s="97"/>
      <c r="B6" s="95" t="s">
        <v>86</v>
      </c>
      <c r="C6" s="95" t="s">
        <v>85</v>
      </c>
      <c r="D6" s="95" t="s">
        <v>84</v>
      </c>
      <c r="E6" s="95" t="s">
        <v>83</v>
      </c>
      <c r="F6" s="93" t="s">
        <v>53</v>
      </c>
      <c r="G6" s="93" t="s">
        <v>55</v>
      </c>
      <c r="H6" s="92" t="s">
        <v>52</v>
      </c>
      <c r="I6" s="95" t="s">
        <v>82</v>
      </c>
      <c r="J6" s="95" t="s">
        <v>81</v>
      </c>
      <c r="K6" s="95" t="s">
        <v>80</v>
      </c>
      <c r="L6" s="95" t="s">
        <v>79</v>
      </c>
      <c r="M6" s="95" t="s">
        <v>78</v>
      </c>
      <c r="N6" s="95" t="s">
        <v>77</v>
      </c>
      <c r="O6" s="93" t="s">
        <v>53</v>
      </c>
      <c r="P6" s="93" t="s">
        <v>55</v>
      </c>
      <c r="Q6" s="92" t="s">
        <v>52</v>
      </c>
      <c r="R6" s="95" t="s">
        <v>76</v>
      </c>
      <c r="S6" s="95" t="s">
        <v>75</v>
      </c>
      <c r="T6" s="95" t="s">
        <v>74</v>
      </c>
      <c r="U6" s="95" t="s">
        <v>73</v>
      </c>
      <c r="V6" s="93" t="s">
        <v>53</v>
      </c>
      <c r="W6" s="93" t="s">
        <v>55</v>
      </c>
      <c r="X6" s="92" t="s">
        <v>52</v>
      </c>
      <c r="Y6" s="95" t="s">
        <v>72</v>
      </c>
      <c r="Z6" s="95" t="s">
        <v>71</v>
      </c>
      <c r="AA6" s="95" t="s">
        <v>70</v>
      </c>
      <c r="AB6" s="95" t="s">
        <v>69</v>
      </c>
      <c r="AC6" s="95" t="s">
        <v>68</v>
      </c>
      <c r="AD6" s="95" t="s">
        <v>67</v>
      </c>
      <c r="AE6" s="95" t="s">
        <v>66</v>
      </c>
      <c r="AF6" s="96" t="s">
        <v>65</v>
      </c>
      <c r="AG6" s="96" t="s">
        <v>64</v>
      </c>
      <c r="AH6" s="96" t="s">
        <v>63</v>
      </c>
      <c r="AI6" s="95" t="s">
        <v>62</v>
      </c>
      <c r="AJ6" s="93" t="s">
        <v>53</v>
      </c>
      <c r="AK6" s="93" t="s">
        <v>55</v>
      </c>
      <c r="AL6" s="93" t="s">
        <v>52</v>
      </c>
      <c r="AM6" s="94" t="s">
        <v>61</v>
      </c>
      <c r="AN6" s="95" t="s">
        <v>60</v>
      </c>
      <c r="AO6" s="95" t="s">
        <v>59</v>
      </c>
      <c r="AP6" s="93" t="s">
        <v>53</v>
      </c>
      <c r="AQ6" s="93" t="s">
        <v>55</v>
      </c>
      <c r="AR6" s="93" t="s">
        <v>52</v>
      </c>
      <c r="AS6" s="94" t="s">
        <v>58</v>
      </c>
      <c r="AT6" s="95" t="s">
        <v>57</v>
      </c>
      <c r="AU6" s="95" t="s">
        <v>56</v>
      </c>
      <c r="AV6" s="93" t="s">
        <v>53</v>
      </c>
      <c r="AW6" s="93" t="s">
        <v>55</v>
      </c>
      <c r="AX6" s="93" t="s">
        <v>52</v>
      </c>
      <c r="AY6" s="94" t="s">
        <v>54</v>
      </c>
      <c r="AZ6" s="93" t="s">
        <v>53</v>
      </c>
      <c r="BA6" s="92" t="s">
        <v>52</v>
      </c>
      <c r="BB6" s="91" t="s">
        <v>51</v>
      </c>
    </row>
    <row r="7" spans="1:54" ht="53" thickTop="1" thickBot="1" x14ac:dyDescent="0.3">
      <c r="A7" s="90"/>
      <c r="B7" s="86" t="s">
        <v>34</v>
      </c>
      <c r="C7" s="86" t="s">
        <v>37</v>
      </c>
      <c r="D7" s="86" t="s">
        <v>45</v>
      </c>
      <c r="E7" s="86" t="s">
        <v>50</v>
      </c>
      <c r="F7" s="86" t="s">
        <v>35</v>
      </c>
      <c r="G7" s="86" t="s">
        <v>35</v>
      </c>
      <c r="H7" s="89">
        <v>1</v>
      </c>
      <c r="I7" s="86" t="s">
        <v>34</v>
      </c>
      <c r="J7" s="86" t="s">
        <v>37</v>
      </c>
      <c r="K7" s="86" t="s">
        <v>45</v>
      </c>
      <c r="L7" s="86" t="s">
        <v>43</v>
      </c>
      <c r="M7" s="86"/>
      <c r="N7" s="86" t="s">
        <v>49</v>
      </c>
      <c r="O7" s="86" t="s">
        <v>35</v>
      </c>
      <c r="P7" s="86" t="s">
        <v>48</v>
      </c>
      <c r="Q7" s="89">
        <v>1</v>
      </c>
      <c r="R7" s="86" t="s">
        <v>34</v>
      </c>
      <c r="S7" s="86" t="s">
        <v>37</v>
      </c>
      <c r="T7" s="86" t="s">
        <v>45</v>
      </c>
      <c r="U7" s="86" t="s">
        <v>47</v>
      </c>
      <c r="V7" s="86" t="s">
        <v>46</v>
      </c>
      <c r="W7" s="86" t="s">
        <v>46</v>
      </c>
      <c r="X7" s="89">
        <v>1</v>
      </c>
      <c r="Y7" s="86" t="s">
        <v>34</v>
      </c>
      <c r="Z7" s="86" t="s">
        <v>37</v>
      </c>
      <c r="AA7" s="86" t="s">
        <v>45</v>
      </c>
      <c r="AB7" s="86" t="s">
        <v>44</v>
      </c>
      <c r="AC7" s="86" t="s">
        <v>43</v>
      </c>
      <c r="AD7" s="86" t="s">
        <v>42</v>
      </c>
      <c r="AE7" s="86" t="s">
        <v>41</v>
      </c>
      <c r="AF7" s="88"/>
      <c r="AG7" s="88"/>
      <c r="AH7" s="88"/>
      <c r="AI7" s="86" t="s">
        <v>40</v>
      </c>
      <c r="AJ7" s="86" t="s">
        <v>39</v>
      </c>
      <c r="AK7" s="86" t="s">
        <v>38</v>
      </c>
      <c r="AL7" s="86">
        <v>1.5</v>
      </c>
      <c r="AM7" s="86" t="s">
        <v>34</v>
      </c>
      <c r="AN7" s="86" t="s">
        <v>37</v>
      </c>
      <c r="AO7" s="86" t="s">
        <v>36</v>
      </c>
      <c r="AP7" s="86" t="s">
        <v>35</v>
      </c>
      <c r="AQ7" s="86" t="s">
        <v>35</v>
      </c>
      <c r="AR7" s="86">
        <v>1</v>
      </c>
      <c r="AS7" s="86" t="s">
        <v>34</v>
      </c>
      <c r="AT7" s="86" t="s">
        <v>37</v>
      </c>
      <c r="AU7" s="86" t="s">
        <v>36</v>
      </c>
      <c r="AV7" s="86" t="s">
        <v>35</v>
      </c>
      <c r="AW7" s="86" t="s">
        <v>35</v>
      </c>
      <c r="AX7" s="86">
        <v>1</v>
      </c>
      <c r="AY7" s="87" t="s">
        <v>34</v>
      </c>
      <c r="AZ7" s="86">
        <v>1</v>
      </c>
      <c r="BA7" s="85">
        <v>1</v>
      </c>
      <c r="BB7" s="84"/>
    </row>
    <row r="8" spans="1:54" ht="14.5" thickTop="1" thickBot="1" x14ac:dyDescent="0.3">
      <c r="A8" s="83"/>
      <c r="B8" s="77" t="s">
        <v>33</v>
      </c>
      <c r="C8" s="77" t="s">
        <v>33</v>
      </c>
      <c r="D8" s="77" t="s">
        <v>33</v>
      </c>
      <c r="E8" s="77"/>
      <c r="F8" s="77"/>
      <c r="G8" s="77"/>
      <c r="H8" s="76"/>
      <c r="I8" s="82"/>
      <c r="J8" s="77"/>
      <c r="K8" s="77"/>
      <c r="L8" s="81"/>
      <c r="M8" s="81"/>
      <c r="N8" s="77"/>
      <c r="O8" s="77"/>
      <c r="P8" s="77"/>
      <c r="Q8" s="76"/>
      <c r="R8" s="82"/>
      <c r="S8" s="77"/>
      <c r="T8" s="77"/>
      <c r="U8" s="77"/>
      <c r="V8" s="77"/>
      <c r="W8" s="77"/>
      <c r="X8" s="76"/>
      <c r="Y8" s="80" t="s">
        <v>33</v>
      </c>
      <c r="Z8" s="77"/>
      <c r="AA8" s="77"/>
      <c r="AB8" s="81"/>
      <c r="AC8" s="80"/>
      <c r="AD8" s="77"/>
      <c r="AE8" s="77"/>
      <c r="AF8" s="77"/>
      <c r="AG8" s="77"/>
      <c r="AH8" s="77"/>
      <c r="AI8" s="77"/>
      <c r="AJ8" s="77"/>
      <c r="AK8" s="77"/>
      <c r="AL8" s="77"/>
      <c r="AM8" s="79"/>
      <c r="AN8" s="77"/>
      <c r="AO8" s="77"/>
      <c r="AP8" s="77"/>
      <c r="AQ8" s="77"/>
      <c r="AR8" s="77"/>
      <c r="AS8" s="79"/>
      <c r="AT8" s="77"/>
      <c r="AU8" s="77"/>
      <c r="AV8" s="77"/>
      <c r="AW8" s="77"/>
      <c r="AX8" s="77"/>
      <c r="AY8" s="78"/>
      <c r="AZ8" s="77"/>
      <c r="BA8" s="76"/>
      <c r="BB8" s="75"/>
    </row>
    <row r="9" spans="1:54" ht="14" thickTop="1" thickBot="1" x14ac:dyDescent="0.35">
      <c r="A9" s="74"/>
      <c r="B9" s="70"/>
      <c r="C9" s="70"/>
      <c r="D9" s="70"/>
      <c r="E9" s="70"/>
      <c r="F9" s="70"/>
      <c r="G9" s="70"/>
      <c r="H9" s="69"/>
      <c r="I9" s="71"/>
      <c r="J9" s="70"/>
      <c r="K9" s="70"/>
      <c r="L9" s="70"/>
      <c r="M9" s="70"/>
      <c r="N9" s="70"/>
      <c r="O9" s="70"/>
      <c r="P9" s="70"/>
      <c r="Q9" s="69"/>
      <c r="R9" s="71"/>
      <c r="S9" s="70"/>
      <c r="T9" s="70"/>
      <c r="U9" s="70"/>
      <c r="V9" s="70"/>
      <c r="W9" s="70"/>
      <c r="X9" s="69"/>
      <c r="Y9" s="73"/>
      <c r="Z9" s="70"/>
      <c r="AA9" s="70"/>
      <c r="AB9" s="70"/>
      <c r="AC9" s="70"/>
      <c r="AD9" s="70"/>
      <c r="AE9" s="70"/>
      <c r="AF9" s="70"/>
      <c r="AG9" s="70"/>
      <c r="AH9" s="70"/>
      <c r="AI9" s="72" t="s">
        <v>32</v>
      </c>
      <c r="AJ9" s="70"/>
      <c r="AK9" s="70"/>
      <c r="AL9" s="70"/>
      <c r="AM9" s="71"/>
      <c r="AN9" s="70"/>
      <c r="AO9" s="70"/>
      <c r="AP9" s="70"/>
      <c r="AQ9" s="70"/>
      <c r="AR9" s="70"/>
      <c r="AS9" s="71"/>
      <c r="AT9" s="70"/>
      <c r="AU9" s="70"/>
      <c r="AV9" s="70"/>
      <c r="AW9" s="70"/>
      <c r="AX9" s="70"/>
      <c r="AY9" s="71"/>
      <c r="AZ9" s="70"/>
      <c r="BA9" s="69"/>
      <c r="BB9" s="68"/>
    </row>
    <row r="10" spans="1:54" ht="13.5" thickTop="1" x14ac:dyDescent="0.3">
      <c r="A10" s="67" t="s">
        <v>31</v>
      </c>
      <c r="B10" s="42">
        <v>1833373.2</v>
      </c>
      <c r="C10" s="42">
        <v>517104.4</v>
      </c>
      <c r="D10" s="42">
        <v>1637352.8</v>
      </c>
      <c r="E10" s="30">
        <f>IF(AND(B10=0,D10=0),0,B10/(IF(C10&gt;0,C10,0)+D10))</f>
        <v>0.8509675662157502</v>
      </c>
      <c r="F10" s="29">
        <f>IF(E10&lt;=1.05,1,0)</f>
        <v>1</v>
      </c>
      <c r="G10" s="20"/>
      <c r="H10" s="24">
        <f>F10+G10</f>
        <v>1</v>
      </c>
      <c r="I10" s="34">
        <v>2796139.92</v>
      </c>
      <c r="J10" s="34">
        <v>22081131.030000001</v>
      </c>
      <c r="K10" s="35">
        <v>17720936.52</v>
      </c>
      <c r="L10" s="34">
        <v>330572</v>
      </c>
      <c r="M10" s="64">
        <v>0</v>
      </c>
      <c r="N10" s="33">
        <f>(I10)/(J10-K10-L10)</f>
        <v>0.69389624290142227</v>
      </c>
      <c r="O10" s="29">
        <f>IF(N10&lt;=1,1,0)</f>
        <v>1</v>
      </c>
      <c r="P10" s="20"/>
      <c r="Q10" s="24">
        <f>O10+P10</f>
        <v>1</v>
      </c>
      <c r="R10" s="66">
        <v>139738.21</v>
      </c>
      <c r="S10" s="42">
        <v>22454967.199999999</v>
      </c>
      <c r="T10" s="31">
        <v>5839861.7120000003</v>
      </c>
      <c r="U10" s="30">
        <f>R10/(S10-T10)</f>
        <v>8.4103113339198329E-3</v>
      </c>
      <c r="V10" s="29">
        <f>IF(U10&lt;=0.15,1,0)</f>
        <v>1</v>
      </c>
      <c r="W10" s="20"/>
      <c r="X10" s="24">
        <f>V10+W10</f>
        <v>1</v>
      </c>
      <c r="Y10" s="42">
        <f>C10</f>
        <v>517104.4</v>
      </c>
      <c r="Z10" s="65"/>
      <c r="AA10" s="27">
        <v>321084</v>
      </c>
      <c r="AB10" s="26"/>
      <c r="AC10" s="26">
        <f>J10</f>
        <v>22081131.030000001</v>
      </c>
      <c r="AD10" s="26">
        <f>K10</f>
        <v>17720936.52</v>
      </c>
      <c r="AE10" s="27">
        <v>330572</v>
      </c>
      <c r="AF10" s="26">
        <f>AC10-AD10-AE10</f>
        <v>4029622.5100000016</v>
      </c>
      <c r="AG10" s="26">
        <f>AF10*10%</f>
        <v>402962.25100000016</v>
      </c>
      <c r="AH10" s="26">
        <f>IF(AA10&gt;0,AA10,0)+AG10+IF(AB10&gt;0,AB10,0)</f>
        <v>724046.25100000016</v>
      </c>
      <c r="AI10" s="22">
        <f>IF((Y10-IF(Z10&gt;0,Z10,0)-IF(AA10&gt;0,AA10,0)-IF(AB10&gt;0,AB10,0))/(AC10-AD10-AE10)&gt;0,(Y10-IF(Z10&gt;0,Z10,0)-IF(AA10&gt;0,AA10,0)-IF(AB10&gt;0,AB10,0))/(AC10-AD10-AE10),0)</f>
        <v>4.8644854329047298E-2</v>
      </c>
      <c r="AJ10" s="16">
        <f>IF(AI10&lt;=0.1,1.5,0)</f>
        <v>1.5</v>
      </c>
      <c r="AK10" s="38"/>
      <c r="AL10" s="41">
        <f>AJ10+AK10</f>
        <v>1.5</v>
      </c>
      <c r="AM10" s="40"/>
      <c r="AN10" s="38"/>
      <c r="AO10" s="22">
        <v>0.86399999999999999</v>
      </c>
      <c r="AP10" s="21">
        <f>IF(AO10&lt;=1,1,0)</f>
        <v>1</v>
      </c>
      <c r="AQ10" s="20"/>
      <c r="AR10" s="19">
        <f>AP10+AQ10</f>
        <v>1</v>
      </c>
      <c r="AS10" s="40"/>
      <c r="AT10" s="38"/>
      <c r="AU10" s="22">
        <v>0.9</v>
      </c>
      <c r="AV10" s="21">
        <f>IF(AU10&lt;=1,1,0)</f>
        <v>1</v>
      </c>
      <c r="AW10" s="20"/>
      <c r="AX10" s="19">
        <f>AV10+AW10</f>
        <v>1</v>
      </c>
      <c r="AY10" s="18"/>
      <c r="AZ10" s="17"/>
      <c r="BA10" s="16">
        <f>AZ10</f>
        <v>0</v>
      </c>
      <c r="BB10" s="15">
        <f>H10+Q10+X10+AL10+BA10+AR10+AX10</f>
        <v>6.5</v>
      </c>
    </row>
    <row r="11" spans="1:54" ht="13" x14ac:dyDescent="0.3">
      <c r="A11" s="63" t="s">
        <v>30</v>
      </c>
      <c r="B11" s="42">
        <v>0</v>
      </c>
      <c r="C11" s="42">
        <v>142785.20000000001</v>
      </c>
      <c r="D11" s="42">
        <v>0</v>
      </c>
      <c r="E11" s="30">
        <f>IF(AND(B11=0,D11=0),0,B11/(IF(C11&gt;0,C11,0)+D11))</f>
        <v>0</v>
      </c>
      <c r="F11" s="46">
        <f>IF(E11&lt;=1.05,1,0)</f>
        <v>1</v>
      </c>
      <c r="G11" s="20"/>
      <c r="H11" s="24">
        <f>F11+G11</f>
        <v>1</v>
      </c>
      <c r="I11" s="34">
        <v>49500</v>
      </c>
      <c r="J11" s="34">
        <v>1803449.61</v>
      </c>
      <c r="K11" s="35">
        <v>1142995.6599999999</v>
      </c>
      <c r="L11" s="34">
        <v>334755</v>
      </c>
      <c r="M11" s="64">
        <v>0</v>
      </c>
      <c r="N11" s="30">
        <f>(I11)/(J11-K11-L11)</f>
        <v>0.15198083997507505</v>
      </c>
      <c r="O11" s="29">
        <f>IF(N11&lt;=1,1,0)</f>
        <v>1</v>
      </c>
      <c r="P11" s="20"/>
      <c r="Q11" s="24">
        <f>O11+P11</f>
        <v>1</v>
      </c>
      <c r="R11" s="43">
        <v>49.5</v>
      </c>
      <c r="S11" s="42">
        <v>1938892.1</v>
      </c>
      <c r="T11" s="31">
        <v>749290.18400000001</v>
      </c>
      <c r="U11" s="30">
        <f>R11/(S11-T11)</f>
        <v>4.1610558401286226E-5</v>
      </c>
      <c r="V11" s="29">
        <f>IF(U11&lt;=0.15,1,0)</f>
        <v>1</v>
      </c>
      <c r="W11" s="20"/>
      <c r="X11" s="24">
        <f>V11+W11</f>
        <v>1</v>
      </c>
      <c r="Y11" s="42">
        <f>C11</f>
        <v>142785.20000000001</v>
      </c>
      <c r="Z11" s="27"/>
      <c r="AA11" s="27">
        <v>142785.20000000001</v>
      </c>
      <c r="AB11" s="26"/>
      <c r="AC11" s="26">
        <f>J11</f>
        <v>1803449.61</v>
      </c>
      <c r="AD11" s="26">
        <f>K11</f>
        <v>1142995.6599999999</v>
      </c>
      <c r="AE11" s="27">
        <v>334755</v>
      </c>
      <c r="AF11" s="26">
        <f>AC11-AD11-AE11</f>
        <v>325698.95000000019</v>
      </c>
      <c r="AG11" s="26">
        <f>AF11*10%</f>
        <v>32569.895000000019</v>
      </c>
      <c r="AH11" s="26">
        <f>IF(AA11&gt;0,AA11,0)+AG11+IF(AB11&gt;0,AB11,0)</f>
        <v>175355.09500000003</v>
      </c>
      <c r="AI11" s="22">
        <f>IF((Y11-IF(Z11&gt;0,Z11,0)-IF(AA11&gt;0,AA11,0)-IF(AB11&gt;0,AB11,0))/(AC11-AD11-AE11)&gt;0,(Y11-IF(Z11&gt;0,Z11,0)-IF(AA11&gt;0,AA11,0)-IF(AB11&gt;0,AB11,0))/(AC11-AD11-AE11),0)</f>
        <v>0</v>
      </c>
      <c r="AJ11" s="16">
        <f>IF(AI11&lt;=0.1,1.5,0)</f>
        <v>1.5</v>
      </c>
      <c r="AK11" s="20"/>
      <c r="AL11" s="24">
        <f>AJ11+AK11</f>
        <v>1.5</v>
      </c>
      <c r="AM11" s="40"/>
      <c r="AN11" s="38"/>
      <c r="AO11" s="22">
        <v>0.997</v>
      </c>
      <c r="AP11" s="21">
        <f>IF(AO11&lt;=1,1,0)</f>
        <v>1</v>
      </c>
      <c r="AQ11" s="20"/>
      <c r="AR11" s="19">
        <f>AP11+AQ11</f>
        <v>1</v>
      </c>
      <c r="AS11" s="40"/>
      <c r="AT11" s="38"/>
      <c r="AU11" s="22">
        <v>0.89</v>
      </c>
      <c r="AV11" s="21">
        <f>IF(AU11&lt;=1,1,0)</f>
        <v>1</v>
      </c>
      <c r="AW11" s="20"/>
      <c r="AX11" s="19">
        <f>AV11+AW11</f>
        <v>1</v>
      </c>
      <c r="AY11" s="18"/>
      <c r="AZ11" s="17"/>
      <c r="BA11" s="16">
        <f>AZ11</f>
        <v>0</v>
      </c>
      <c r="BB11" s="15">
        <f>H11+Q11+X11+AL11+BA11+AR11+AX11</f>
        <v>6.5</v>
      </c>
    </row>
    <row r="12" spans="1:54" ht="13" x14ac:dyDescent="0.3">
      <c r="A12" s="63" t="s">
        <v>29</v>
      </c>
      <c r="B12" s="42">
        <v>0</v>
      </c>
      <c r="C12" s="42">
        <v>16808.7</v>
      </c>
      <c r="D12" s="42">
        <v>0</v>
      </c>
      <c r="E12" s="30">
        <f>IF(AND(B12=0,D12=0),0,B12/(IF(C12&gt;0,C12,0)+D12))</f>
        <v>0</v>
      </c>
      <c r="F12" s="29">
        <f>IF(E12&lt;=1.05,1,0)</f>
        <v>1</v>
      </c>
      <c r="G12" s="20"/>
      <c r="H12" s="24">
        <f>F12+G12</f>
        <v>1</v>
      </c>
      <c r="I12" s="34">
        <v>41000</v>
      </c>
      <c r="J12" s="34">
        <v>1742587.87</v>
      </c>
      <c r="K12" s="35">
        <v>1312546.27</v>
      </c>
      <c r="L12" s="34">
        <v>207067</v>
      </c>
      <c r="M12" s="64">
        <v>0</v>
      </c>
      <c r="N12" s="30">
        <f>(I12)/(J12-K12-L12)</f>
        <v>0.18387744613063542</v>
      </c>
      <c r="O12" s="29">
        <f>IF(N12&lt;=1,1,0)</f>
        <v>1</v>
      </c>
      <c r="P12" s="20"/>
      <c r="Q12" s="24">
        <f>O12+P12</f>
        <v>1</v>
      </c>
      <c r="R12" s="43">
        <v>41</v>
      </c>
      <c r="S12" s="42">
        <v>1759396.6</v>
      </c>
      <c r="T12" s="31">
        <v>697738.76500000001</v>
      </c>
      <c r="U12" s="30">
        <f>R12/(S12-T12)</f>
        <v>3.8618845590679415E-5</v>
      </c>
      <c r="V12" s="29">
        <f>IF(U12&lt;=0.15,1,0)</f>
        <v>1</v>
      </c>
      <c r="W12" s="20"/>
      <c r="X12" s="24">
        <f>V12+W12</f>
        <v>1</v>
      </c>
      <c r="Y12" s="42">
        <f>C12</f>
        <v>16808.7</v>
      </c>
      <c r="Z12" s="27"/>
      <c r="AA12" s="27">
        <v>16808.7</v>
      </c>
      <c r="AB12" s="26"/>
      <c r="AC12" s="26">
        <f>J12</f>
        <v>1742587.87</v>
      </c>
      <c r="AD12" s="26">
        <f>K12</f>
        <v>1312546.27</v>
      </c>
      <c r="AE12" s="27">
        <v>207067</v>
      </c>
      <c r="AF12" s="26">
        <f>AC12-AD12-AE12</f>
        <v>222974.60000000009</v>
      </c>
      <c r="AG12" s="26">
        <f>AF12*10%</f>
        <v>22297.46000000001</v>
      </c>
      <c r="AH12" s="26">
        <f>IF(AA12&gt;0,AA12,0)+AG12+IF(AB12&gt;0,AB12,0)</f>
        <v>39106.160000000011</v>
      </c>
      <c r="AI12" s="22">
        <f>IF((Y12-IF(Z12&gt;0,Z12,0)-IF(AA12&gt;0,AA12,0)-IF(AB12&gt;0,AB12,0))/(AC12-AD12-AE12)&gt;0,(Y12-IF(Z12&gt;0,Z12,0)-IF(AA12&gt;0,AA12,0)-IF(AB12&gt;0,AB12,0))/(AC12-AD12-AE12),0)</f>
        <v>0</v>
      </c>
      <c r="AJ12" s="16">
        <f>IF(AI12&lt;=0.1,1.5,0)</f>
        <v>1.5</v>
      </c>
      <c r="AK12" s="20"/>
      <c r="AL12" s="24">
        <f>AJ12+AK12</f>
        <v>1.5</v>
      </c>
      <c r="AM12" s="40"/>
      <c r="AN12" s="38"/>
      <c r="AO12" s="39">
        <v>0.90100000000000002</v>
      </c>
      <c r="AP12" s="21">
        <f>IF(AO12&lt;=1,1,0)</f>
        <v>1</v>
      </c>
      <c r="AQ12" s="20"/>
      <c r="AR12" s="19">
        <f>AP12+AQ12</f>
        <v>1</v>
      </c>
      <c r="AS12" s="40"/>
      <c r="AT12" s="38"/>
      <c r="AU12" s="39">
        <v>0.83599999999999997</v>
      </c>
      <c r="AV12" s="21">
        <f>IF(AU12&lt;=1,1,0)</f>
        <v>1</v>
      </c>
      <c r="AW12" s="20"/>
      <c r="AX12" s="19">
        <f>AV12+AW12</f>
        <v>1</v>
      </c>
      <c r="AY12" s="18"/>
      <c r="AZ12" s="17"/>
      <c r="BA12" s="16">
        <f>AZ12</f>
        <v>0</v>
      </c>
      <c r="BB12" s="15">
        <f>H12+Q12+X12+AL12+BA12+AR12+AX12</f>
        <v>6.5</v>
      </c>
    </row>
    <row r="13" spans="1:54" s="14" customFormat="1" ht="13" x14ac:dyDescent="0.3">
      <c r="A13" s="44" t="s">
        <v>28</v>
      </c>
      <c r="B13" s="42">
        <v>0</v>
      </c>
      <c r="C13" s="42">
        <v>115014.5</v>
      </c>
      <c r="D13" s="42">
        <v>0</v>
      </c>
      <c r="E13" s="33">
        <f>IF(AND(B13=0,D13=0),0,B13/(IF(C13&gt;0,C13,0)+D13))</f>
        <v>0</v>
      </c>
      <c r="F13" s="29">
        <f>IF(E13&lt;=1.05,1,0)</f>
        <v>1</v>
      </c>
      <c r="G13" s="38"/>
      <c r="H13" s="41">
        <f>F13+G13</f>
        <v>1</v>
      </c>
      <c r="I13" s="34">
        <v>7000</v>
      </c>
      <c r="J13" s="34">
        <v>743433.39</v>
      </c>
      <c r="K13" s="35">
        <v>537060.56999999995</v>
      </c>
      <c r="L13" s="34">
        <v>105269</v>
      </c>
      <c r="M13" s="42">
        <v>0</v>
      </c>
      <c r="N13" s="33">
        <f>(I13)/(J13-K13-L13)</f>
        <v>6.9235761813945265E-2</v>
      </c>
      <c r="O13" s="29">
        <f>IF(N13&lt;=1,1,0)</f>
        <v>1</v>
      </c>
      <c r="P13" s="38"/>
      <c r="Q13" s="41">
        <f>O13+P13</f>
        <v>1</v>
      </c>
      <c r="R13" s="43">
        <v>7</v>
      </c>
      <c r="S13" s="42">
        <v>855941.5</v>
      </c>
      <c r="T13" s="31">
        <v>219853.93599999999</v>
      </c>
      <c r="U13" s="33">
        <f>R13/(S13-T13)</f>
        <v>1.1004774179172602E-5</v>
      </c>
      <c r="V13" s="29">
        <f>IF(U13&lt;=0.15,1,0)</f>
        <v>1</v>
      </c>
      <c r="W13" s="38"/>
      <c r="X13" s="41">
        <f>V13+W13</f>
        <v>1</v>
      </c>
      <c r="Y13" s="42">
        <f>C13</f>
        <v>115014.5</v>
      </c>
      <c r="Z13" s="27"/>
      <c r="AA13" s="27">
        <v>115014.5</v>
      </c>
      <c r="AB13" s="27"/>
      <c r="AC13" s="27">
        <f>J13</f>
        <v>743433.39</v>
      </c>
      <c r="AD13" s="27">
        <f>K13</f>
        <v>537060.56999999995</v>
      </c>
      <c r="AE13" s="27">
        <v>105269</v>
      </c>
      <c r="AF13" s="27">
        <f>AC13-AD13-AE13</f>
        <v>101103.82000000007</v>
      </c>
      <c r="AG13" s="26">
        <f>AF13*5%</f>
        <v>5055.1910000000034</v>
      </c>
      <c r="AH13" s="27">
        <f>IF(AA13&gt;0,AA13,0)+AG13+IF(AB13&gt;0,AB13,0)</f>
        <v>120069.69100000001</v>
      </c>
      <c r="AI13" s="39">
        <f>IF((Y13-IF(Z13&gt;0,Z13,0)-IF(AA13&gt;0,AA13,0)-IF(AB13&gt;0,AB13,0))/(AC13-AD13-AE13)&gt;0,(Y13-IF(Z13&gt;0,Z13,0)-IF(AA13&gt;0,AA13,0)-IF(AB13&gt;0,AB13,0))/(AC13-AD13-AE13),0)</f>
        <v>0</v>
      </c>
      <c r="AJ13" s="16">
        <f>IF(AI13&lt;=0.1,1.5,0)</f>
        <v>1.5</v>
      </c>
      <c r="AK13" s="45"/>
      <c r="AL13" s="41">
        <f>AJ13+AK13</f>
        <v>1.5</v>
      </c>
      <c r="AM13" s="40"/>
      <c r="AN13" s="38"/>
      <c r="AO13" s="39">
        <v>0.94799999999999995</v>
      </c>
      <c r="AP13" s="21">
        <f>IF(AO13&lt;=1,1,0)</f>
        <v>1</v>
      </c>
      <c r="AQ13" s="45"/>
      <c r="AR13" s="37">
        <f>AP13+AQ13</f>
        <v>1</v>
      </c>
      <c r="AS13" s="40"/>
      <c r="AT13" s="38"/>
      <c r="AU13" s="39">
        <v>0.97199999999999998</v>
      </c>
      <c r="AV13" s="21">
        <f>IF(AU13&lt;=1,1,0)</f>
        <v>1</v>
      </c>
      <c r="AW13" s="45"/>
      <c r="AX13" s="37">
        <f>AV13+AW13</f>
        <v>1</v>
      </c>
      <c r="AY13" s="18"/>
      <c r="AZ13" s="17"/>
      <c r="BA13" s="16">
        <f>AZ13</f>
        <v>0</v>
      </c>
      <c r="BB13" s="15">
        <f>H13+Q13+X13+AL13+BA13+AR13+AX13</f>
        <v>6.5</v>
      </c>
    </row>
    <row r="14" spans="1:54" ht="13" x14ac:dyDescent="0.3">
      <c r="A14" s="63" t="s">
        <v>27</v>
      </c>
      <c r="B14" s="28">
        <v>0</v>
      </c>
      <c r="C14" s="28">
        <v>8665.7999999999993</v>
      </c>
      <c r="D14" s="28">
        <v>0</v>
      </c>
      <c r="E14" s="33">
        <f>IF(AND(B14=0,D14=0),0,B14/(IF(C14&gt;0,C14,0)+D14))</f>
        <v>0</v>
      </c>
      <c r="F14" s="29">
        <f>IF(E14&lt;=1.05,1,0)</f>
        <v>1</v>
      </c>
      <c r="G14" s="20"/>
      <c r="H14" s="24">
        <f>F14+G14</f>
        <v>1</v>
      </c>
      <c r="I14" s="34">
        <v>19500</v>
      </c>
      <c r="J14" s="36">
        <v>624055.25</v>
      </c>
      <c r="K14" s="35">
        <v>486401.4</v>
      </c>
      <c r="L14" s="34">
        <v>68339</v>
      </c>
      <c r="M14" s="28">
        <v>0</v>
      </c>
      <c r="N14" s="33">
        <f>(I14)/(J14-K14-L14)</f>
        <v>0.28132499745725492</v>
      </c>
      <c r="O14" s="29">
        <f>IF(N14&lt;=1,1,0)</f>
        <v>1</v>
      </c>
      <c r="P14" s="20"/>
      <c r="Q14" s="24">
        <f>O14+P14</f>
        <v>1</v>
      </c>
      <c r="R14" s="32">
        <v>19.5</v>
      </c>
      <c r="S14" s="28">
        <v>631829.9</v>
      </c>
      <c r="T14" s="31">
        <v>158457.78200000001</v>
      </c>
      <c r="U14" s="30">
        <f>R14/(S14-T14)</f>
        <v>4.1193807701196294E-5</v>
      </c>
      <c r="V14" s="29">
        <f>IF(U14&lt;=0.15,1,0)</f>
        <v>1</v>
      </c>
      <c r="W14" s="20"/>
      <c r="X14" s="24">
        <f>V14+W14</f>
        <v>1</v>
      </c>
      <c r="Y14" s="28">
        <f>C14</f>
        <v>8665.7999999999993</v>
      </c>
      <c r="Z14" s="26"/>
      <c r="AA14" s="26">
        <v>8665.7999999999993</v>
      </c>
      <c r="AB14" s="26"/>
      <c r="AC14" s="26">
        <f>J14</f>
        <v>624055.25</v>
      </c>
      <c r="AD14" s="26">
        <f>K14</f>
        <v>486401.4</v>
      </c>
      <c r="AE14" s="27">
        <v>68339</v>
      </c>
      <c r="AF14" s="26">
        <f>AC14-AD14-AE14</f>
        <v>69314.849999999977</v>
      </c>
      <c r="AG14" s="26">
        <f>AF14*10%</f>
        <v>6931.4849999999979</v>
      </c>
      <c r="AH14" s="26">
        <f>IF(AA14&gt;0,AA14,0)+AG14+IF(AB14&gt;0,AB14,0)</f>
        <v>15597.284999999996</v>
      </c>
      <c r="AI14" s="25">
        <f>IF((Y14-IF(Z14&gt;0,Z14,0)-IF(AA14&gt;0,AA14,0)-IF(AB14&gt;0,AB14,0))/(AC14-AD14-AE14)&gt;0,(Y14-IF(Z14&gt;0,Z14,0)-IF(AA14&gt;0,AA14,0)-IF(AB14&gt;0,AB14,0))/(AC14-AD14-AE14),0)</f>
        <v>0</v>
      </c>
      <c r="AJ14" s="16">
        <f>IF(AI14&lt;=0.1,1.5,0)</f>
        <v>1.5</v>
      </c>
      <c r="AK14" s="20"/>
      <c r="AL14" s="24">
        <f>AJ14+AK14</f>
        <v>1.5</v>
      </c>
      <c r="AM14" s="23"/>
      <c r="AN14" s="20"/>
      <c r="AO14" s="22">
        <v>0.95599999999999996</v>
      </c>
      <c r="AP14" s="21">
        <f>IF(AO14&lt;=1,1,0)</f>
        <v>1</v>
      </c>
      <c r="AQ14" s="20"/>
      <c r="AR14" s="19">
        <f>AP14+AQ14</f>
        <v>1</v>
      </c>
      <c r="AS14" s="23"/>
      <c r="AT14" s="20"/>
      <c r="AU14" s="22">
        <v>0.85099999999999998</v>
      </c>
      <c r="AV14" s="21">
        <f>IF(AU14&lt;=1,1,0)</f>
        <v>1</v>
      </c>
      <c r="AW14" s="20"/>
      <c r="AX14" s="19">
        <f>AV14+AW14</f>
        <v>1</v>
      </c>
      <c r="AY14" s="18"/>
      <c r="AZ14" s="17"/>
      <c r="BA14" s="16">
        <f>AZ14</f>
        <v>0</v>
      </c>
      <c r="BB14" s="15">
        <f>H14+Q14+X14+AL14+BA14+AR14+AX14</f>
        <v>6.5</v>
      </c>
    </row>
    <row r="15" spans="1:54" s="14" customFormat="1" ht="13" x14ac:dyDescent="0.3">
      <c r="A15" s="44" t="s">
        <v>26</v>
      </c>
      <c r="B15" s="28">
        <v>0</v>
      </c>
      <c r="C15" s="28">
        <v>19472.400000000001</v>
      </c>
      <c r="D15" s="28">
        <v>0</v>
      </c>
      <c r="E15" s="33">
        <f>IF(AND(B15=0,D15=0),0,B15/(IF(C15&gt;0,C15,0)+D15))</f>
        <v>0</v>
      </c>
      <c r="F15" s="29">
        <f>IF(E15&lt;=1.05,1,0)</f>
        <v>1</v>
      </c>
      <c r="G15" s="20"/>
      <c r="H15" s="24">
        <f>F15+G15</f>
        <v>1</v>
      </c>
      <c r="I15" s="34">
        <v>0</v>
      </c>
      <c r="J15" s="36">
        <v>653315.5</v>
      </c>
      <c r="K15" s="35">
        <v>494564.36</v>
      </c>
      <c r="L15" s="34">
        <v>104196</v>
      </c>
      <c r="M15" s="28">
        <v>0</v>
      </c>
      <c r="N15" s="33">
        <f>(I15)/(J15-K15-L15)</f>
        <v>0</v>
      </c>
      <c r="O15" s="29">
        <f>IF(N15&lt;=1,1,0)</f>
        <v>1</v>
      </c>
      <c r="P15" s="20"/>
      <c r="Q15" s="24">
        <f>O15+P15</f>
        <v>1</v>
      </c>
      <c r="R15" s="32">
        <v>0</v>
      </c>
      <c r="S15" s="28">
        <v>672787.9</v>
      </c>
      <c r="T15" s="31">
        <v>219317.769</v>
      </c>
      <c r="U15" s="30">
        <f>R15/(S15-T15)</f>
        <v>0</v>
      </c>
      <c r="V15" s="29">
        <f>IF(U15&lt;=0.15,1,0)</f>
        <v>1</v>
      </c>
      <c r="W15" s="20"/>
      <c r="X15" s="24">
        <f>V15+W15</f>
        <v>1</v>
      </c>
      <c r="Y15" s="28">
        <f>C15</f>
        <v>19472.400000000001</v>
      </c>
      <c r="Z15" s="26"/>
      <c r="AA15" s="26">
        <v>19472.400000000001</v>
      </c>
      <c r="AB15" s="26"/>
      <c r="AC15" s="26">
        <f>J15</f>
        <v>653315.5</v>
      </c>
      <c r="AD15" s="26">
        <f>K15</f>
        <v>494564.36</v>
      </c>
      <c r="AE15" s="27">
        <v>104196</v>
      </c>
      <c r="AF15" s="26">
        <f>AC15-AD15-AE15</f>
        <v>54555.140000000014</v>
      </c>
      <c r="AG15" s="26">
        <f>AF15*10%</f>
        <v>5455.5140000000019</v>
      </c>
      <c r="AH15" s="26">
        <f>IF(AA15&gt;0,AA15,0)+AG15+IF(AB15&gt;0,AB15,0)</f>
        <v>24927.914000000004</v>
      </c>
      <c r="AI15" s="25">
        <f>IF((Y15-IF(Z15&gt;0,Z15,0)-IF(AA15&gt;0,AA15,0)-IF(AB15&gt;0,AB15,0))/(AC15-AD15-AE15)&gt;0,(Y15-IF(Z15&gt;0,Z15,0)-IF(AA15&gt;0,AA15,0)-IF(AB15&gt;0,AB15,0))/(AC15-AD15-AE15),0)</f>
        <v>0</v>
      </c>
      <c r="AJ15" s="16">
        <f>IF(AI15&lt;=0.1,1.5,0)</f>
        <v>1.5</v>
      </c>
      <c r="AK15" s="20"/>
      <c r="AL15" s="24">
        <f>AJ15+AK15</f>
        <v>1.5</v>
      </c>
      <c r="AM15" s="23"/>
      <c r="AN15" s="20"/>
      <c r="AO15" s="22">
        <v>0.96399999999999997</v>
      </c>
      <c r="AP15" s="21">
        <f>IF(AO15&lt;=1,1,0)</f>
        <v>1</v>
      </c>
      <c r="AQ15" s="20"/>
      <c r="AR15" s="19">
        <f>AP15+AQ15</f>
        <v>1</v>
      </c>
      <c r="AS15" s="23"/>
      <c r="AT15" s="20"/>
      <c r="AU15" s="22">
        <v>0.92400000000000004</v>
      </c>
      <c r="AV15" s="21">
        <f>IF(AU15&lt;=1,1,0)</f>
        <v>1</v>
      </c>
      <c r="AW15" s="20"/>
      <c r="AX15" s="19">
        <f>AV15+AW15</f>
        <v>1</v>
      </c>
      <c r="AY15" s="18"/>
      <c r="AZ15" s="17"/>
      <c r="BA15" s="16">
        <f>AZ15</f>
        <v>0</v>
      </c>
      <c r="BB15" s="15">
        <f>H15+Q15+X15+AL15+BA15+AR15+AX15</f>
        <v>6.5</v>
      </c>
    </row>
    <row r="16" spans="1:54" s="14" customFormat="1" ht="13" x14ac:dyDescent="0.3">
      <c r="A16" s="44" t="s">
        <v>25</v>
      </c>
      <c r="B16" s="42">
        <v>0</v>
      </c>
      <c r="C16" s="42">
        <v>-331717.7</v>
      </c>
      <c r="D16" s="42">
        <v>0</v>
      </c>
      <c r="E16" s="33">
        <f>IF(AND(B16=0,D16=0),0,B16/(IF(C16&gt;0,C16,0)+D16))</f>
        <v>0</v>
      </c>
      <c r="F16" s="29">
        <f>IF(E16&lt;=1.05,1,0)</f>
        <v>1</v>
      </c>
      <c r="G16" s="38"/>
      <c r="H16" s="41">
        <f>F16+G16</f>
        <v>1</v>
      </c>
      <c r="I16" s="34">
        <v>55000</v>
      </c>
      <c r="J16" s="34">
        <v>3149588.84</v>
      </c>
      <c r="K16" s="35">
        <v>2281516.64</v>
      </c>
      <c r="L16" s="34">
        <v>448353</v>
      </c>
      <c r="M16" s="42">
        <v>0</v>
      </c>
      <c r="N16" s="33">
        <f>(I16)/(J16-K16-L16)</f>
        <v>0.13103999054606041</v>
      </c>
      <c r="O16" s="29">
        <f>IF(N16&lt;=1,1,0)</f>
        <v>1</v>
      </c>
      <c r="P16" s="38"/>
      <c r="Q16" s="41">
        <f>O16+P16</f>
        <v>1</v>
      </c>
      <c r="R16" s="43">
        <v>55</v>
      </c>
      <c r="S16" s="42">
        <v>2808675.2</v>
      </c>
      <c r="T16" s="31">
        <v>1027521.999</v>
      </c>
      <c r="U16" s="33">
        <f>R16/(S16-T16)</f>
        <v>3.0878871042154669E-5</v>
      </c>
      <c r="V16" s="29">
        <f>IF(U16&lt;=0.15,1,0)</f>
        <v>1</v>
      </c>
      <c r="W16" s="38"/>
      <c r="X16" s="41">
        <f>V16+W16</f>
        <v>1</v>
      </c>
      <c r="Y16" s="42">
        <f>C16</f>
        <v>-331717.7</v>
      </c>
      <c r="Z16" s="27"/>
      <c r="AA16" s="27">
        <v>-331717.7</v>
      </c>
      <c r="AB16" s="27"/>
      <c r="AC16" s="27">
        <f>J16</f>
        <v>3149588.84</v>
      </c>
      <c r="AD16" s="27">
        <f>K16</f>
        <v>2281516.64</v>
      </c>
      <c r="AE16" s="27">
        <v>448353</v>
      </c>
      <c r="AF16" s="27">
        <f>AC16-AD16-AE16</f>
        <v>419719.19999999972</v>
      </c>
      <c r="AG16" s="26">
        <f>AF16*10%</f>
        <v>41971.919999999976</v>
      </c>
      <c r="AH16" s="27">
        <f>IF(AA16&gt;0,AA16,0)+AG16+IF(AB16&gt;0,AB16,0)</f>
        <v>41971.919999999976</v>
      </c>
      <c r="AI16" s="39">
        <f>IF((Y16-IF(Z16&gt;0,Z16,0)-IF(AA16&gt;0,AA16,0)-IF(AB16&gt;0,AB16,0))/(AC16-AD16-AE16)&gt;0,(Y16-IF(Z16&gt;0,Z16,0)-IF(AA16&gt;0,AA16,0)-IF(AB16&gt;0,AB16,0))/(AC16-AD16-AE16),0)</f>
        <v>0</v>
      </c>
      <c r="AJ16" s="16">
        <f>IF(AI16&lt;=0.1,1.5,0)</f>
        <v>1.5</v>
      </c>
      <c r="AK16" s="38"/>
      <c r="AL16" s="41">
        <f>AJ16+AK16</f>
        <v>1.5</v>
      </c>
      <c r="AM16" s="40"/>
      <c r="AN16" s="38"/>
      <c r="AO16" s="39">
        <v>0.90900000000000003</v>
      </c>
      <c r="AP16" s="21">
        <f>IF(AO16&lt;=1,1,0)</f>
        <v>1</v>
      </c>
      <c r="AQ16" s="38"/>
      <c r="AR16" s="37">
        <f>AP16+AQ16</f>
        <v>1</v>
      </c>
      <c r="AS16" s="40"/>
      <c r="AT16" s="38"/>
      <c r="AU16" s="39">
        <v>0.99199999999999999</v>
      </c>
      <c r="AV16" s="21">
        <f>IF(AU16&lt;=1,1,0)</f>
        <v>1</v>
      </c>
      <c r="AW16" s="38"/>
      <c r="AX16" s="37">
        <f>AV16+AW16</f>
        <v>1</v>
      </c>
      <c r="AY16" s="18"/>
      <c r="AZ16" s="17"/>
      <c r="BA16" s="16">
        <f>AZ16</f>
        <v>0</v>
      </c>
      <c r="BB16" s="15">
        <f>H16+Q16+X16+AL16+BA16+AR16+AX16</f>
        <v>6.5</v>
      </c>
    </row>
    <row r="17" spans="1:54" s="14" customFormat="1" ht="13" x14ac:dyDescent="0.3">
      <c r="A17" s="44" t="s">
        <v>24</v>
      </c>
      <c r="B17" s="42">
        <v>0</v>
      </c>
      <c r="C17" s="42">
        <v>-11637.4</v>
      </c>
      <c r="D17" s="42">
        <v>0</v>
      </c>
      <c r="E17" s="33">
        <f>IF(AND(B17=0,D17=0),0,B17/(IF(C17&gt;0,C17,0)+D17))</f>
        <v>0</v>
      </c>
      <c r="F17" s="29">
        <f>IF(E17&lt;=1.05,1,0)</f>
        <v>1</v>
      </c>
      <c r="G17" s="38"/>
      <c r="H17" s="41">
        <f>F17+G17</f>
        <v>1</v>
      </c>
      <c r="I17" s="34">
        <v>0</v>
      </c>
      <c r="J17" s="34">
        <v>578624.28</v>
      </c>
      <c r="K17" s="35">
        <v>349024.28</v>
      </c>
      <c r="L17" s="34">
        <v>76740</v>
      </c>
      <c r="M17" s="42">
        <v>0</v>
      </c>
      <c r="N17" s="33">
        <f>(I17)/(J17-K17-L17)</f>
        <v>0</v>
      </c>
      <c r="O17" s="29">
        <f>IF(N17&lt;=1,1,0)</f>
        <v>1</v>
      </c>
      <c r="P17" s="38"/>
      <c r="Q17" s="41">
        <f>O17+P17</f>
        <v>1</v>
      </c>
      <c r="R17" s="43">
        <v>0</v>
      </c>
      <c r="S17" s="42">
        <v>566716.30000000005</v>
      </c>
      <c r="T17" s="31">
        <v>243726.90599999999</v>
      </c>
      <c r="U17" s="33">
        <f>R17/(S17-T17)</f>
        <v>0</v>
      </c>
      <c r="V17" s="29">
        <f>IF(U17&lt;=0.15,1,0)</f>
        <v>1</v>
      </c>
      <c r="W17" s="38"/>
      <c r="X17" s="41">
        <f>V17+W17</f>
        <v>1</v>
      </c>
      <c r="Y17" s="42">
        <f>C17</f>
        <v>-11637.4</v>
      </c>
      <c r="Z17" s="27"/>
      <c r="AA17" s="27">
        <v>-11637.4</v>
      </c>
      <c r="AB17" s="27"/>
      <c r="AC17" s="27">
        <f>J17</f>
        <v>578624.28</v>
      </c>
      <c r="AD17" s="27">
        <f>K17</f>
        <v>349024.28</v>
      </c>
      <c r="AE17" s="27">
        <v>76740</v>
      </c>
      <c r="AF17" s="27">
        <f>AC17-AD17-AE17</f>
        <v>152860</v>
      </c>
      <c r="AG17" s="26">
        <f>AF17*10%</f>
        <v>15286</v>
      </c>
      <c r="AH17" s="27">
        <f>IF(AA17&gt;0,AA17,0)+AG17+IF(AB17&gt;0,AB17,0)</f>
        <v>15286</v>
      </c>
      <c r="AI17" s="39">
        <f>IF((Y17-IF(Z17&gt;0,Z17,0)-IF(AA17&gt;0,AA17,0)-IF(AB17&gt;0,AB17,0))/(AC17-AD17-AE17)&gt;0,(Y17-IF(Z17&gt;0,Z17,0)-IF(AA17&gt;0,AA17,0)-IF(AB17&gt;0,AB17,0))/(AC17-AD17-AE17),0)</f>
        <v>0</v>
      </c>
      <c r="AJ17" s="16">
        <f>IF(AI17&lt;=0.1,1.5,0)</f>
        <v>1.5</v>
      </c>
      <c r="AK17" s="38"/>
      <c r="AL17" s="41">
        <f>AJ17+AK17</f>
        <v>1.5</v>
      </c>
      <c r="AM17" s="40"/>
      <c r="AN17" s="38"/>
      <c r="AO17" s="39">
        <v>0.98899999999999999</v>
      </c>
      <c r="AP17" s="21">
        <f>IF(AO17&lt;=1,1,0)</f>
        <v>1</v>
      </c>
      <c r="AQ17" s="38"/>
      <c r="AR17" s="37">
        <f>AP17+AQ17</f>
        <v>1</v>
      </c>
      <c r="AS17" s="40"/>
      <c r="AT17" s="38"/>
      <c r="AU17" s="39">
        <v>0.91500000000000004</v>
      </c>
      <c r="AV17" s="21">
        <f>IF(AU17&lt;=1,1,0)</f>
        <v>1</v>
      </c>
      <c r="AW17" s="38"/>
      <c r="AX17" s="37">
        <f>AV17+AW17</f>
        <v>1</v>
      </c>
      <c r="AY17" s="18"/>
      <c r="AZ17" s="17"/>
      <c r="BA17" s="16">
        <f>AZ17</f>
        <v>0</v>
      </c>
      <c r="BB17" s="15">
        <f>H17+Q17+X17+AL17+BA17+AR17+AX17</f>
        <v>6.5</v>
      </c>
    </row>
    <row r="18" spans="1:54" s="14" customFormat="1" ht="13" x14ac:dyDescent="0.3">
      <c r="A18" s="62" t="s">
        <v>23</v>
      </c>
      <c r="B18" s="55">
        <v>0</v>
      </c>
      <c r="C18" s="55">
        <v>16593.900000000001</v>
      </c>
      <c r="D18" s="55">
        <v>0</v>
      </c>
      <c r="E18" s="57">
        <f>IF(AND(B18=0,D18=0),0,B18/(IF(C18&gt;0,C18,0)+D18))</f>
        <v>0</v>
      </c>
      <c r="F18" s="56"/>
      <c r="G18" s="51">
        <f>IF(E18&lt;=1.05,1,0)</f>
        <v>1</v>
      </c>
      <c r="H18" s="53">
        <f>F18+G18</f>
        <v>1</v>
      </c>
      <c r="I18" s="60">
        <v>0</v>
      </c>
      <c r="J18" s="60">
        <v>375681.88</v>
      </c>
      <c r="K18" s="61">
        <v>315395.02</v>
      </c>
      <c r="L18" s="60">
        <v>34580</v>
      </c>
      <c r="M18" s="55">
        <v>0</v>
      </c>
      <c r="N18" s="57">
        <f>(I18)/(J18-K18-L18)</f>
        <v>0</v>
      </c>
      <c r="O18" s="56"/>
      <c r="P18" s="51">
        <f>IF(N18&lt;=0.5,1,0)</f>
        <v>1</v>
      </c>
      <c r="Q18" s="53">
        <f>O18+P18</f>
        <v>1</v>
      </c>
      <c r="R18" s="59">
        <v>0</v>
      </c>
      <c r="S18" s="55">
        <v>391675.8</v>
      </c>
      <c r="T18" s="58">
        <v>148627.696</v>
      </c>
      <c r="U18" s="57">
        <f>R18/(S18-T18)</f>
        <v>0</v>
      </c>
      <c r="V18" s="56"/>
      <c r="W18" s="51">
        <f>IF(U18&lt;=0.15,1,0)</f>
        <v>1</v>
      </c>
      <c r="X18" s="53">
        <f>V18+W18</f>
        <v>1</v>
      </c>
      <c r="Y18" s="55">
        <f>C18</f>
        <v>16593.900000000001</v>
      </c>
      <c r="Z18" s="54"/>
      <c r="AA18" s="54">
        <v>16593.900000000001</v>
      </c>
      <c r="AB18" s="54"/>
      <c r="AC18" s="54">
        <f>J18</f>
        <v>375681.88</v>
      </c>
      <c r="AD18" s="54">
        <f>K18</f>
        <v>315395.02</v>
      </c>
      <c r="AE18" s="54">
        <v>34580</v>
      </c>
      <c r="AF18" s="54">
        <f>AC18-AD18-AE18</f>
        <v>25706.859999999986</v>
      </c>
      <c r="AG18" s="54">
        <f>AF18*10%</f>
        <v>2570.6859999999988</v>
      </c>
      <c r="AH18" s="54">
        <f>IF(AA18&gt;0,AA18,0)+AG18+IF(AB18&gt;0,AB18,0)</f>
        <v>19164.585999999999</v>
      </c>
      <c r="AI18" s="50">
        <f>IF((Y18-IF(Z18&gt;0,Z18,0)-IF(AA18&gt;0,AA18,0)-IF(AB18&gt;0,AB18,0))/(AC18-AD18-AE18)&gt;0,(Y18-IF(Z18&gt;0,Z18,0)-IF(AA18&gt;0,AA18,0)-IF(AB18&gt;0,AB18,0))/(AC18-AD18-AE18),0)</f>
        <v>0</v>
      </c>
      <c r="AJ18" s="49"/>
      <c r="AK18" s="48">
        <f>IF(AI18&lt;=0.05,1.5,0)</f>
        <v>1.5</v>
      </c>
      <c r="AL18" s="53">
        <f>AJ18+AK18</f>
        <v>1.5</v>
      </c>
      <c r="AM18" s="52"/>
      <c r="AN18" s="51"/>
      <c r="AO18" s="50">
        <v>0.71699999999999997</v>
      </c>
      <c r="AP18" s="49"/>
      <c r="AQ18" s="48">
        <f>IF(AO18&lt;=1,1,0)</f>
        <v>1</v>
      </c>
      <c r="AR18" s="47">
        <f>AP18+AQ18</f>
        <v>1</v>
      </c>
      <c r="AS18" s="52"/>
      <c r="AT18" s="51"/>
      <c r="AU18" s="50">
        <v>0.68899999999999995</v>
      </c>
      <c r="AV18" s="49"/>
      <c r="AW18" s="48">
        <f>IF(AU18&lt;=1,1,0)</f>
        <v>1</v>
      </c>
      <c r="AX18" s="47">
        <f>AV18+AW18</f>
        <v>1</v>
      </c>
      <c r="AY18" s="18"/>
      <c r="AZ18" s="17"/>
      <c r="BA18" s="16">
        <f>AZ18</f>
        <v>0</v>
      </c>
      <c r="BB18" s="15">
        <f>H18+Q18+X18+AL18+BA18+AR18+AX18</f>
        <v>6.5</v>
      </c>
    </row>
    <row r="19" spans="1:54" s="14" customFormat="1" ht="13" x14ac:dyDescent="0.3">
      <c r="A19" s="44" t="s">
        <v>22</v>
      </c>
      <c r="B19" s="42">
        <v>0</v>
      </c>
      <c r="C19" s="42">
        <v>11543.7</v>
      </c>
      <c r="D19" s="42">
        <v>0</v>
      </c>
      <c r="E19" s="33">
        <f>IF(AND(B19=0,D19=0),0,B19/(IF(C19&gt;0,C19,0)+D19))</f>
        <v>0</v>
      </c>
      <c r="F19" s="29">
        <f>IF(E19&lt;=1.05,1,0)</f>
        <v>1</v>
      </c>
      <c r="G19" s="38"/>
      <c r="H19" s="41">
        <f>F19+G19</f>
        <v>1</v>
      </c>
      <c r="I19" s="34">
        <v>0</v>
      </c>
      <c r="J19" s="34">
        <v>553460.55000000005</v>
      </c>
      <c r="K19" s="35">
        <v>413487.88</v>
      </c>
      <c r="L19" s="34">
        <v>92409</v>
      </c>
      <c r="M19" s="42">
        <v>0</v>
      </c>
      <c r="N19" s="33">
        <f>(I19)/(J19-K19-L19)</f>
        <v>0</v>
      </c>
      <c r="O19" s="29">
        <f>IF(N19&lt;=1,1,0)</f>
        <v>1</v>
      </c>
      <c r="P19" s="38"/>
      <c r="Q19" s="41">
        <f>O19+P19</f>
        <v>1</v>
      </c>
      <c r="R19" s="43">
        <v>0</v>
      </c>
      <c r="S19" s="42">
        <v>565004.19999999995</v>
      </c>
      <c r="T19" s="31">
        <v>224327.99100000001</v>
      </c>
      <c r="U19" s="33">
        <f>R19/(S19-T19)</f>
        <v>0</v>
      </c>
      <c r="V19" s="29">
        <f>IF(U19&lt;=0.15,1,0)</f>
        <v>1</v>
      </c>
      <c r="W19" s="38"/>
      <c r="X19" s="41">
        <f>V19+W19</f>
        <v>1</v>
      </c>
      <c r="Y19" s="42">
        <f>C19</f>
        <v>11543.7</v>
      </c>
      <c r="Z19" s="27"/>
      <c r="AA19" s="27">
        <v>11543.7</v>
      </c>
      <c r="AB19" s="27"/>
      <c r="AC19" s="27">
        <f>J19</f>
        <v>553460.55000000005</v>
      </c>
      <c r="AD19" s="27">
        <f>K19</f>
        <v>413487.88</v>
      </c>
      <c r="AE19" s="27">
        <v>92409</v>
      </c>
      <c r="AF19" s="27">
        <f>AC19-AD19-AE19</f>
        <v>47563.670000000042</v>
      </c>
      <c r="AG19" s="26">
        <f>AF19*10%</f>
        <v>4756.3670000000047</v>
      </c>
      <c r="AH19" s="27">
        <f>IF(AA19&gt;0,AA19,0)+AG19+IF(AB19&gt;0,AB19,0)</f>
        <v>16300.067000000006</v>
      </c>
      <c r="AI19" s="39">
        <f>IF((Y19-IF(Z19&gt;0,Z19,0)-IF(AA19&gt;0,AA19,0)-IF(AB19&gt;0,AB19,0))/(AC19-AD19-AE19)&gt;0,(Y19-IF(Z19&gt;0,Z19,0)-IF(AA19&gt;0,AA19,0)-IF(AB19&gt;0,AB19,0))/(AC19-AD19-AE19),0)</f>
        <v>0</v>
      </c>
      <c r="AJ19" s="16">
        <f>IF(AI19&lt;=0.1,1.5,0)</f>
        <v>1.5</v>
      </c>
      <c r="AK19" s="38"/>
      <c r="AL19" s="41">
        <f>AJ19+AK19</f>
        <v>1.5</v>
      </c>
      <c r="AM19" s="40"/>
      <c r="AN19" s="38"/>
      <c r="AO19" s="39">
        <v>0.91500000000000004</v>
      </c>
      <c r="AP19" s="21">
        <f>IF(AO19&lt;=1,1,0)</f>
        <v>1</v>
      </c>
      <c r="AQ19" s="38"/>
      <c r="AR19" s="37">
        <f>AP19+AQ19</f>
        <v>1</v>
      </c>
      <c r="AS19" s="40"/>
      <c r="AT19" s="38"/>
      <c r="AU19" s="39">
        <v>0.91700000000000004</v>
      </c>
      <c r="AV19" s="21">
        <f>IF(AU19&lt;=1,1,0)</f>
        <v>1</v>
      </c>
      <c r="AW19" s="38"/>
      <c r="AX19" s="37">
        <f>AV19+AW19</f>
        <v>1</v>
      </c>
      <c r="AY19" s="18"/>
      <c r="AZ19" s="17"/>
      <c r="BA19" s="16">
        <f>AZ19</f>
        <v>0</v>
      </c>
      <c r="BB19" s="15">
        <f>H19+Q19+X19+AL19+BA19+AR19+AX19</f>
        <v>6.5</v>
      </c>
    </row>
    <row r="20" spans="1:54" ht="13" x14ac:dyDescent="0.3">
      <c r="A20" s="62" t="s">
        <v>21</v>
      </c>
      <c r="B20" s="55">
        <v>0</v>
      </c>
      <c r="C20" s="55">
        <v>21211.599999999999</v>
      </c>
      <c r="D20" s="55">
        <v>0</v>
      </c>
      <c r="E20" s="57">
        <f>IF(AND(B20=0,D20=0),0,B20/(IF(C20&gt;0,C20,0)+D20))</f>
        <v>0</v>
      </c>
      <c r="F20" s="56"/>
      <c r="G20" s="51">
        <f>IF(E20&lt;=1.05,1,0)</f>
        <v>1</v>
      </c>
      <c r="H20" s="53">
        <f>F20+G20</f>
        <v>1</v>
      </c>
      <c r="I20" s="60">
        <v>24000</v>
      </c>
      <c r="J20" s="60">
        <v>1475309.25</v>
      </c>
      <c r="K20" s="61">
        <v>1035615.62</v>
      </c>
      <c r="L20" s="60">
        <v>359942</v>
      </c>
      <c r="M20" s="55">
        <v>0</v>
      </c>
      <c r="N20" s="57">
        <f>(I20)/(J20-K20-L20)</f>
        <v>0.30093428811423667</v>
      </c>
      <c r="O20" s="56"/>
      <c r="P20" s="51">
        <f>IF(N20&lt;=0.5,1,0)</f>
        <v>1</v>
      </c>
      <c r="Q20" s="53">
        <f>O20+P20</f>
        <v>1</v>
      </c>
      <c r="R20" s="59">
        <v>24</v>
      </c>
      <c r="S20" s="55">
        <v>1488944.7</v>
      </c>
      <c r="T20" s="58">
        <v>651420.90399999998</v>
      </c>
      <c r="U20" s="57">
        <f>R20/(S20-T20)</f>
        <v>2.8655902213911544E-5</v>
      </c>
      <c r="V20" s="56"/>
      <c r="W20" s="51">
        <f>IF(U20&lt;=0.15,1,0)</f>
        <v>1</v>
      </c>
      <c r="X20" s="53">
        <f>V20+W20</f>
        <v>1</v>
      </c>
      <c r="Y20" s="55">
        <f>C20</f>
        <v>21211.599999999999</v>
      </c>
      <c r="Z20" s="54"/>
      <c r="AA20" s="54">
        <v>21211.599999999999</v>
      </c>
      <c r="AB20" s="54"/>
      <c r="AC20" s="54">
        <f>J20</f>
        <v>1475309.25</v>
      </c>
      <c r="AD20" s="54">
        <f>K20</f>
        <v>1035615.62</v>
      </c>
      <c r="AE20" s="54">
        <v>359942</v>
      </c>
      <c r="AF20" s="54">
        <f>AC20-AD20-AE20</f>
        <v>79751.63</v>
      </c>
      <c r="AG20" s="54">
        <f>AF20*10%</f>
        <v>7975.1630000000005</v>
      </c>
      <c r="AH20" s="54">
        <f>IF(AA20&gt;0,AA20,0)+AG20+IF(AB20&gt;0,AB20,0)</f>
        <v>29186.762999999999</v>
      </c>
      <c r="AI20" s="50">
        <f>IF((Y20-IF(Z20&gt;0,Z20,0)-IF(AA20&gt;0,AA20,0)-IF(AB20&gt;0,AB20,0))/(AC20-AD20-AE20)&gt;0,(Y20-IF(Z20&gt;0,Z20,0)-IF(AA20&gt;0,AA20,0)-IF(AB20&gt;0,AB20,0))/(AC20-AD20-AE20),0)</f>
        <v>0</v>
      </c>
      <c r="AJ20" s="49"/>
      <c r="AK20" s="48">
        <f>IF(AI20&lt;=0.05,1.5,0)</f>
        <v>1.5</v>
      </c>
      <c r="AL20" s="53">
        <f>AJ20+AK20</f>
        <v>1.5</v>
      </c>
      <c r="AM20" s="52"/>
      <c r="AN20" s="51"/>
      <c r="AO20" s="50">
        <v>0.94099999999999995</v>
      </c>
      <c r="AP20" s="49"/>
      <c r="AQ20" s="48">
        <f>IF(AO20&lt;=1,1,0)</f>
        <v>1</v>
      </c>
      <c r="AR20" s="47">
        <f>AP20+AQ20</f>
        <v>1</v>
      </c>
      <c r="AS20" s="52"/>
      <c r="AT20" s="51"/>
      <c r="AU20" s="50">
        <v>0.82699999999999996</v>
      </c>
      <c r="AV20" s="49"/>
      <c r="AW20" s="48">
        <f>IF(AU20&lt;=1,1,0)</f>
        <v>1</v>
      </c>
      <c r="AX20" s="47">
        <f>AV20+AW20</f>
        <v>1</v>
      </c>
      <c r="AY20" s="18"/>
      <c r="AZ20" s="17"/>
      <c r="BA20" s="16">
        <f>AZ20</f>
        <v>0</v>
      </c>
      <c r="BB20" s="15">
        <f>H20+Q20+X20+AL20+BA20+AR20+AX20</f>
        <v>6.5</v>
      </c>
    </row>
    <row r="21" spans="1:54" s="14" customFormat="1" ht="13" x14ac:dyDescent="0.3">
      <c r="A21" s="62" t="s">
        <v>20</v>
      </c>
      <c r="B21" s="55">
        <v>0</v>
      </c>
      <c r="C21" s="55">
        <v>3575.4</v>
      </c>
      <c r="D21" s="55">
        <v>0</v>
      </c>
      <c r="E21" s="57">
        <f>IF(AND(B21=0,D21=0),0,B21/(IF(C21&gt;0,C21,0)+D21))</f>
        <v>0</v>
      </c>
      <c r="F21" s="56"/>
      <c r="G21" s="51">
        <f>IF(E21&lt;=1.05,1,0)</f>
        <v>1</v>
      </c>
      <c r="H21" s="53">
        <f>F21+G21</f>
        <v>1</v>
      </c>
      <c r="I21" s="60">
        <v>0</v>
      </c>
      <c r="J21" s="60">
        <v>451065.89</v>
      </c>
      <c r="K21" s="61">
        <v>373071.31</v>
      </c>
      <c r="L21" s="60">
        <v>44789</v>
      </c>
      <c r="M21" s="55">
        <v>0</v>
      </c>
      <c r="N21" s="57">
        <f>(I21)/(J21-K21-L21)</f>
        <v>0</v>
      </c>
      <c r="O21" s="56"/>
      <c r="P21" s="51">
        <f>IF(N21&lt;=0.5,1,0)</f>
        <v>1</v>
      </c>
      <c r="Q21" s="53">
        <f>O21+P21</f>
        <v>1</v>
      </c>
      <c r="R21" s="59">
        <v>0</v>
      </c>
      <c r="S21" s="55">
        <v>454641.3</v>
      </c>
      <c r="T21" s="58">
        <v>117005.16800000001</v>
      </c>
      <c r="U21" s="57">
        <f>R21/(S21-T21)</f>
        <v>0</v>
      </c>
      <c r="V21" s="56"/>
      <c r="W21" s="51">
        <f>IF(U21&lt;=0.15,1,0)</f>
        <v>1</v>
      </c>
      <c r="X21" s="53">
        <f>V21+W21</f>
        <v>1</v>
      </c>
      <c r="Y21" s="55">
        <f>C21</f>
        <v>3575.4</v>
      </c>
      <c r="Z21" s="54"/>
      <c r="AA21" s="54">
        <v>3575.4</v>
      </c>
      <c r="AB21" s="54"/>
      <c r="AC21" s="54">
        <f>J21</f>
        <v>451065.89</v>
      </c>
      <c r="AD21" s="54">
        <f>K21</f>
        <v>373071.31</v>
      </c>
      <c r="AE21" s="54">
        <v>44789</v>
      </c>
      <c r="AF21" s="54">
        <f>AC21-AD21-AE21</f>
        <v>33205.580000000016</v>
      </c>
      <c r="AG21" s="54">
        <f>AF21*5%</f>
        <v>1660.2790000000009</v>
      </c>
      <c r="AH21" s="54">
        <f>IF(AA21&gt;0,AA21,0)+AG21+IF(AB21&gt;0,AB21,0)</f>
        <v>5235.679000000001</v>
      </c>
      <c r="AI21" s="50">
        <f>IF((Y21-IF(Z21&gt;0,Z21,0)-IF(AA21&gt;0,AA21,0)-IF(AB21&gt;0,AB21,0))/(AC21-AD21-AE21)&gt;0,(Y21-IF(Z21&gt;0,Z21,0)-IF(AA21&gt;0,AA21,0)-IF(AB21&gt;0,AB21,0))/(AC21-AD21-AE21),0)</f>
        <v>0</v>
      </c>
      <c r="AJ21" s="56"/>
      <c r="AK21" s="48">
        <f>IF(AI21&lt;=0.05,1.5,0)</f>
        <v>1.5</v>
      </c>
      <c r="AL21" s="53">
        <f>AJ21+AK21</f>
        <v>1.5</v>
      </c>
      <c r="AM21" s="52"/>
      <c r="AN21" s="51"/>
      <c r="AO21" s="50">
        <v>0.87</v>
      </c>
      <c r="AP21" s="56"/>
      <c r="AQ21" s="48">
        <f>IF(AO21&lt;=1,1,0)</f>
        <v>1</v>
      </c>
      <c r="AR21" s="47">
        <f>AP21+AQ21</f>
        <v>1</v>
      </c>
      <c r="AS21" s="52"/>
      <c r="AT21" s="51"/>
      <c r="AU21" s="50">
        <v>0.81599999999999995</v>
      </c>
      <c r="AV21" s="56"/>
      <c r="AW21" s="48">
        <f>IF(AU21&lt;=1,1,0)</f>
        <v>1</v>
      </c>
      <c r="AX21" s="47">
        <f>AV21+AW21</f>
        <v>1</v>
      </c>
      <c r="AY21" s="18"/>
      <c r="AZ21" s="17"/>
      <c r="BA21" s="16">
        <f>AZ21</f>
        <v>0</v>
      </c>
      <c r="BB21" s="15">
        <f>H21+Q21+X21+AL21+BA21+AR21+AX21</f>
        <v>6.5</v>
      </c>
    </row>
    <row r="22" spans="1:54" s="14" customFormat="1" ht="13" x14ac:dyDescent="0.3">
      <c r="A22" s="44" t="s">
        <v>19</v>
      </c>
      <c r="B22" s="42">
        <v>0</v>
      </c>
      <c r="C22" s="42">
        <v>24775.9</v>
      </c>
      <c r="D22" s="42">
        <v>0</v>
      </c>
      <c r="E22" s="33">
        <f>IF(AND(B22=0,D22=0),0,B22/(IF(C22&gt;0,C22,0)+D22))</f>
        <v>0</v>
      </c>
      <c r="F22" s="29">
        <f>IF(E22&lt;=1.05,1,0)</f>
        <v>1</v>
      </c>
      <c r="G22" s="38"/>
      <c r="H22" s="41">
        <f>F22+G22</f>
        <v>1</v>
      </c>
      <c r="I22" s="34">
        <v>0</v>
      </c>
      <c r="J22" s="34">
        <v>990975.77</v>
      </c>
      <c r="K22" s="35">
        <v>680713.14</v>
      </c>
      <c r="L22" s="34">
        <v>151881</v>
      </c>
      <c r="M22" s="42">
        <v>0</v>
      </c>
      <c r="N22" s="33">
        <f>(I22)/(J22-K22-L22)</f>
        <v>0</v>
      </c>
      <c r="O22" s="29">
        <f>IF(N22&lt;=1,1,0)</f>
        <v>1</v>
      </c>
      <c r="P22" s="38"/>
      <c r="Q22" s="41">
        <f>O22+P22</f>
        <v>1</v>
      </c>
      <c r="R22" s="43">
        <v>0</v>
      </c>
      <c r="S22" s="42">
        <v>1015613.6</v>
      </c>
      <c r="T22" s="31">
        <v>477979.88799999998</v>
      </c>
      <c r="U22" s="33">
        <f>R22/(S22-T22)</f>
        <v>0</v>
      </c>
      <c r="V22" s="29">
        <f>IF(U22&lt;=0.15,1,0)</f>
        <v>1</v>
      </c>
      <c r="W22" s="38"/>
      <c r="X22" s="41">
        <f>V22+W22</f>
        <v>1</v>
      </c>
      <c r="Y22" s="42">
        <f>C22</f>
        <v>24775.9</v>
      </c>
      <c r="Z22" s="27"/>
      <c r="AA22" s="27">
        <v>24775.9</v>
      </c>
      <c r="AB22" s="27"/>
      <c r="AC22" s="27">
        <f>J22</f>
        <v>990975.77</v>
      </c>
      <c r="AD22" s="27">
        <f>K22</f>
        <v>680713.14</v>
      </c>
      <c r="AE22" s="27">
        <v>151881</v>
      </c>
      <c r="AF22" s="27">
        <f>AC22-AD22-AE22</f>
        <v>158381.63</v>
      </c>
      <c r="AG22" s="26">
        <f>AF22*10%</f>
        <v>15838.163</v>
      </c>
      <c r="AH22" s="27">
        <f>IF(AA22&gt;0,AA22,0)+AG22+IF(AB22&gt;0,AB22,0)</f>
        <v>40614.063000000002</v>
      </c>
      <c r="AI22" s="39">
        <f>IF((Y22-IF(Z22&gt;0,Z22,0)-IF(AA22&gt;0,AA22,0)-IF(AB22&gt;0,AB22,0))/(AC22-AD22-AE22)&gt;0,(Y22-IF(Z22&gt;0,Z22,0)-IF(AA22&gt;0,AA22,0)-IF(AB22&gt;0,AB22,0))/(AC22-AD22-AE22),0)</f>
        <v>0</v>
      </c>
      <c r="AJ22" s="16">
        <f>IF(AI22&lt;=0.1,1.5,0)</f>
        <v>1.5</v>
      </c>
      <c r="AK22" s="38"/>
      <c r="AL22" s="41">
        <f>AJ22+AK22</f>
        <v>1.5</v>
      </c>
      <c r="AM22" s="40"/>
      <c r="AN22" s="38"/>
      <c r="AO22" s="39">
        <v>0.78200000000000003</v>
      </c>
      <c r="AP22" s="21">
        <f>IF(AO22&lt;=1,1,0)</f>
        <v>1</v>
      </c>
      <c r="AQ22" s="38"/>
      <c r="AR22" s="37">
        <f>AP22+AQ22</f>
        <v>1</v>
      </c>
      <c r="AS22" s="40"/>
      <c r="AT22" s="38"/>
      <c r="AU22" s="39">
        <v>0.73</v>
      </c>
      <c r="AV22" s="21">
        <f>IF(AU22&lt;=1,1,0)</f>
        <v>1</v>
      </c>
      <c r="AW22" s="38"/>
      <c r="AX22" s="37">
        <f>AV22+AW22</f>
        <v>1</v>
      </c>
      <c r="AY22" s="18"/>
      <c r="AZ22" s="17"/>
      <c r="BA22" s="16">
        <f>AZ22</f>
        <v>0</v>
      </c>
      <c r="BB22" s="15">
        <f>H22+Q22+X22+AL22+BA22+AR22+AX22</f>
        <v>6.5</v>
      </c>
    </row>
    <row r="23" spans="1:54" s="14" customFormat="1" ht="13" x14ac:dyDescent="0.3">
      <c r="A23" s="62" t="s">
        <v>18</v>
      </c>
      <c r="B23" s="55">
        <v>0</v>
      </c>
      <c r="C23" s="55">
        <v>22762.3</v>
      </c>
      <c r="D23" s="55">
        <v>0</v>
      </c>
      <c r="E23" s="57">
        <f>IF(AND(B23=0,D23=0),0,B23/(IF(C23&gt;0,C23,0)+D23))</f>
        <v>0</v>
      </c>
      <c r="F23" s="56"/>
      <c r="G23" s="51">
        <f>IF(E23&lt;=1.05,1,0)</f>
        <v>1</v>
      </c>
      <c r="H23" s="53">
        <f>F23+G23</f>
        <v>1</v>
      </c>
      <c r="I23" s="60">
        <v>0</v>
      </c>
      <c r="J23" s="60">
        <v>522031.51</v>
      </c>
      <c r="K23" s="61">
        <v>449548.4</v>
      </c>
      <c r="L23" s="60">
        <v>67091</v>
      </c>
      <c r="M23" s="55">
        <v>0</v>
      </c>
      <c r="N23" s="57">
        <f>(I23)/(J23-K23-L23)</f>
        <v>0</v>
      </c>
      <c r="O23" s="56"/>
      <c r="P23" s="51">
        <f>IF(N23&lt;=0.5,1,0)</f>
        <v>1</v>
      </c>
      <c r="Q23" s="53">
        <f>O23+P23</f>
        <v>1</v>
      </c>
      <c r="R23" s="59">
        <v>0</v>
      </c>
      <c r="S23" s="55">
        <v>542053.80000000005</v>
      </c>
      <c r="T23" s="58">
        <v>180791.56400000001</v>
      </c>
      <c r="U23" s="57">
        <f>R23/(S23-T23)</f>
        <v>0</v>
      </c>
      <c r="V23" s="56"/>
      <c r="W23" s="51">
        <f>IF(U23&lt;=0.15,1,0)</f>
        <v>1</v>
      </c>
      <c r="X23" s="53">
        <f>V23+W23</f>
        <v>1</v>
      </c>
      <c r="Y23" s="55">
        <f>C23</f>
        <v>22762.3</v>
      </c>
      <c r="Z23" s="54"/>
      <c r="AA23" s="54">
        <v>22762.3</v>
      </c>
      <c r="AB23" s="54"/>
      <c r="AC23" s="54">
        <f>J23</f>
        <v>522031.51</v>
      </c>
      <c r="AD23" s="54">
        <f>K23</f>
        <v>449548.4</v>
      </c>
      <c r="AE23" s="54">
        <v>67091</v>
      </c>
      <c r="AF23" s="54">
        <f>AC23-AD23-AE23</f>
        <v>5392.109999999986</v>
      </c>
      <c r="AG23" s="54">
        <f>AF23*5%</f>
        <v>269.60549999999932</v>
      </c>
      <c r="AH23" s="54">
        <f>IF(AA23&gt;0,AA23,0)+AG23+IF(AB23&gt;0,AB23,0)</f>
        <v>23031.905499999997</v>
      </c>
      <c r="AI23" s="50">
        <f>IF((Y23-IF(Z23&gt;0,Z23,0)-IF(AA23&gt;0,AA23,0)-IF(AB23&gt;0,AB23,0))/(AC23-AD23-AE23)&gt;0,(Y23-IF(Z23&gt;0,Z23,0)-IF(AA23&gt;0,AA23,0)-IF(AB23&gt;0,AB23,0))/(AC23-AD23-AE23),0)</f>
        <v>0</v>
      </c>
      <c r="AJ23" s="56"/>
      <c r="AK23" s="48">
        <f>IF(AI23&lt;=0.05,1.5,0)</f>
        <v>1.5</v>
      </c>
      <c r="AL23" s="53">
        <f>AJ23+AK23</f>
        <v>1.5</v>
      </c>
      <c r="AM23" s="52"/>
      <c r="AN23" s="51"/>
      <c r="AO23" s="50">
        <v>0.73199999999999998</v>
      </c>
      <c r="AP23" s="56"/>
      <c r="AQ23" s="48">
        <f>IF(AO23&lt;=1,1,0)</f>
        <v>1</v>
      </c>
      <c r="AR23" s="47">
        <f>AP23+AQ23</f>
        <v>1</v>
      </c>
      <c r="AS23" s="52"/>
      <c r="AT23" s="51"/>
      <c r="AU23" s="50">
        <v>0.84899999999999998</v>
      </c>
      <c r="AV23" s="56"/>
      <c r="AW23" s="48">
        <f>IF(AU23&lt;=1,1,0)</f>
        <v>1</v>
      </c>
      <c r="AX23" s="47">
        <f>AV23+AW23</f>
        <v>1</v>
      </c>
      <c r="AY23" s="18"/>
      <c r="AZ23" s="17"/>
      <c r="BA23" s="16">
        <f>AZ23</f>
        <v>0</v>
      </c>
      <c r="BB23" s="15">
        <f>H23+Q23+X23+AL23+BA23+AR23+AX23</f>
        <v>6.5</v>
      </c>
    </row>
    <row r="24" spans="1:54" s="14" customFormat="1" ht="13" x14ac:dyDescent="0.3">
      <c r="A24" s="62" t="s">
        <v>17</v>
      </c>
      <c r="B24" s="55">
        <v>0</v>
      </c>
      <c r="C24" s="55">
        <v>54437</v>
      </c>
      <c r="D24" s="55">
        <v>0</v>
      </c>
      <c r="E24" s="57">
        <f>IF(AND(B24=0,D24=0),0,B24/(IF(C24&gt;0,C24,0)+D24))</f>
        <v>0</v>
      </c>
      <c r="F24" s="56"/>
      <c r="G24" s="51">
        <f>IF(E24&lt;=1.05,1,0)</f>
        <v>1</v>
      </c>
      <c r="H24" s="53">
        <f>F24+G24</f>
        <v>1</v>
      </c>
      <c r="I24" s="60">
        <v>0</v>
      </c>
      <c r="J24" s="60">
        <v>904936.58</v>
      </c>
      <c r="K24" s="61">
        <v>602056.57999999996</v>
      </c>
      <c r="L24" s="60">
        <v>219500</v>
      </c>
      <c r="M24" s="55">
        <v>0</v>
      </c>
      <c r="N24" s="57">
        <f>(I24)/(J24-K24-L24)</f>
        <v>0</v>
      </c>
      <c r="O24" s="56"/>
      <c r="P24" s="51">
        <f>IF(N24&lt;=0.5,1,0)</f>
        <v>1</v>
      </c>
      <c r="Q24" s="53">
        <f>O24+P24</f>
        <v>1</v>
      </c>
      <c r="R24" s="59">
        <v>0</v>
      </c>
      <c r="S24" s="55">
        <v>959373.6</v>
      </c>
      <c r="T24" s="58">
        <v>381635.13900000002</v>
      </c>
      <c r="U24" s="57">
        <f>R24/(S24-T24)</f>
        <v>0</v>
      </c>
      <c r="V24" s="56"/>
      <c r="W24" s="51">
        <f>IF(U24&lt;=0.15,1,0)</f>
        <v>1</v>
      </c>
      <c r="X24" s="53">
        <f>V24+W24</f>
        <v>1</v>
      </c>
      <c r="Y24" s="55">
        <f>C24</f>
        <v>54437</v>
      </c>
      <c r="Z24" s="54"/>
      <c r="AA24" s="54">
        <v>54437</v>
      </c>
      <c r="AB24" s="54"/>
      <c r="AC24" s="54">
        <f>J24</f>
        <v>904936.58</v>
      </c>
      <c r="AD24" s="54">
        <f>K24</f>
        <v>602056.57999999996</v>
      </c>
      <c r="AE24" s="54">
        <v>219500</v>
      </c>
      <c r="AF24" s="54">
        <f>AC24-AD24-AE24</f>
        <v>83380</v>
      </c>
      <c r="AG24" s="54">
        <f>AF24*10%</f>
        <v>8338</v>
      </c>
      <c r="AH24" s="54">
        <f>IF(AA24&gt;0,AA24,0)+AG24+IF(AB24&gt;0,AB24,0)</f>
        <v>62775</v>
      </c>
      <c r="AI24" s="50">
        <f>IF((Y24-IF(Z24&gt;0,Z24,0)-IF(AA24&gt;0,AA24,0)-IF(AB24&gt;0,AB24,0))/(AC24-AD24-AE24)&gt;0,(Y24-IF(Z24&gt;0,Z24,0)-IF(AA24&gt;0,AA24,0)-IF(AB24&gt;0,AB24,0))/(AC24-AD24-AE24),0)</f>
        <v>0</v>
      </c>
      <c r="AJ24" s="49"/>
      <c r="AK24" s="48">
        <f>IF(AI24&lt;=0.05,1.5,0)</f>
        <v>1.5</v>
      </c>
      <c r="AL24" s="53">
        <f>AJ24+AK24</f>
        <v>1.5</v>
      </c>
      <c r="AM24" s="52"/>
      <c r="AN24" s="51"/>
      <c r="AO24" s="50">
        <v>0.93799999999999994</v>
      </c>
      <c r="AP24" s="49"/>
      <c r="AQ24" s="48">
        <f>IF(AO24&lt;=1,1,0)</f>
        <v>1</v>
      </c>
      <c r="AR24" s="47">
        <f>AP24+AQ24</f>
        <v>1</v>
      </c>
      <c r="AS24" s="52"/>
      <c r="AT24" s="51"/>
      <c r="AU24" s="50">
        <v>0.97</v>
      </c>
      <c r="AV24" s="49"/>
      <c r="AW24" s="48">
        <f>IF(AU24&lt;=1,1,0)</f>
        <v>1</v>
      </c>
      <c r="AX24" s="47">
        <f>AV24+AW24</f>
        <v>1</v>
      </c>
      <c r="AY24" s="18"/>
      <c r="AZ24" s="17"/>
      <c r="BA24" s="16">
        <f>AZ24</f>
        <v>0</v>
      </c>
      <c r="BB24" s="15">
        <f>H24+Q24+X24+AL24+BA24+AR24+AX24</f>
        <v>6.5</v>
      </c>
    </row>
    <row r="25" spans="1:54" s="14" customFormat="1" ht="13" x14ac:dyDescent="0.3">
      <c r="A25" s="62" t="s">
        <v>16</v>
      </c>
      <c r="B25" s="55">
        <v>0</v>
      </c>
      <c r="C25" s="55">
        <v>25859.1</v>
      </c>
      <c r="D25" s="55">
        <v>0</v>
      </c>
      <c r="E25" s="57">
        <f>IF(AND(B25=0,D25=0),0,B25/(IF(C25&gt;0,C25,0)+D25))</f>
        <v>0</v>
      </c>
      <c r="F25" s="56"/>
      <c r="G25" s="51">
        <f>IF(E25&lt;=1.05,1,0)</f>
        <v>1</v>
      </c>
      <c r="H25" s="53">
        <f>F25+G25</f>
        <v>1</v>
      </c>
      <c r="I25" s="60">
        <v>0</v>
      </c>
      <c r="J25" s="60">
        <v>651408.16</v>
      </c>
      <c r="K25" s="61">
        <v>554770.76</v>
      </c>
      <c r="L25" s="60">
        <v>74107</v>
      </c>
      <c r="M25" s="55">
        <v>0</v>
      </c>
      <c r="N25" s="57">
        <f>(I25)/(J25-K25-L25)</f>
        <v>0</v>
      </c>
      <c r="O25" s="56"/>
      <c r="P25" s="51">
        <f>IF(N25&lt;=0.5,1,0)</f>
        <v>1</v>
      </c>
      <c r="Q25" s="53">
        <f>O25+P25</f>
        <v>1</v>
      </c>
      <c r="R25" s="59">
        <v>0</v>
      </c>
      <c r="S25" s="55">
        <v>673327.2</v>
      </c>
      <c r="T25" s="58">
        <v>167848.98199999999</v>
      </c>
      <c r="U25" s="57">
        <f>R25/(S25-T25)</f>
        <v>0</v>
      </c>
      <c r="V25" s="56"/>
      <c r="W25" s="51">
        <f>IF(U25&lt;=0.15,1,0)</f>
        <v>1</v>
      </c>
      <c r="X25" s="53">
        <f>V25+W25</f>
        <v>1</v>
      </c>
      <c r="Y25" s="55">
        <f>C25</f>
        <v>25859.1</v>
      </c>
      <c r="Z25" s="54"/>
      <c r="AA25" s="54">
        <v>25859.1</v>
      </c>
      <c r="AB25" s="54"/>
      <c r="AC25" s="54">
        <f>J25</f>
        <v>651408.16</v>
      </c>
      <c r="AD25" s="54">
        <f>K25</f>
        <v>554770.76</v>
      </c>
      <c r="AE25" s="54">
        <v>74107</v>
      </c>
      <c r="AF25" s="54">
        <f>AC25-AD25-AE25</f>
        <v>22530.400000000023</v>
      </c>
      <c r="AG25" s="54">
        <f>AF25*5%</f>
        <v>1126.5200000000011</v>
      </c>
      <c r="AH25" s="54">
        <f>IF(AA25&gt;0,AA25,0)+AG25+IF(AB25&gt;0,AB25,0)</f>
        <v>26985.62</v>
      </c>
      <c r="AI25" s="50">
        <f>IF((Y25-IF(Z25&gt;0,Z25,0)-IF(AA25&gt;0,AA25,0)-IF(AB25&gt;0,AB25,0))/(AC25-AD25-AE25)&gt;0,(Y25-IF(Z25&gt;0,Z25,0)-IF(AA25&gt;0,AA25,0)-IF(AB25&gt;0,AB25,0))/(AC25-AD25-AE25),0)</f>
        <v>0</v>
      </c>
      <c r="AJ25" s="49"/>
      <c r="AK25" s="48">
        <f>IF(AI25&lt;=0.05,1.5,0)</f>
        <v>1.5</v>
      </c>
      <c r="AL25" s="53">
        <f>AJ25+AK25</f>
        <v>1.5</v>
      </c>
      <c r="AM25" s="52"/>
      <c r="AN25" s="51"/>
      <c r="AO25" s="50">
        <v>0.90900000000000003</v>
      </c>
      <c r="AP25" s="49"/>
      <c r="AQ25" s="48">
        <f>IF(AO25&lt;=1,1,0)</f>
        <v>1</v>
      </c>
      <c r="AR25" s="47">
        <f>AP25+AQ25</f>
        <v>1</v>
      </c>
      <c r="AS25" s="52"/>
      <c r="AT25" s="51"/>
      <c r="AU25" s="50">
        <v>0.876</v>
      </c>
      <c r="AV25" s="49"/>
      <c r="AW25" s="48">
        <f>IF(AU25&lt;=1,1,0)</f>
        <v>1</v>
      </c>
      <c r="AX25" s="47">
        <f>AV25+AW25</f>
        <v>1</v>
      </c>
      <c r="AY25" s="18"/>
      <c r="AZ25" s="17"/>
      <c r="BA25" s="16">
        <f>AZ25</f>
        <v>0</v>
      </c>
      <c r="BB25" s="15">
        <f>H25+Q25+X25+AL25+BA25+AR25+AX25</f>
        <v>6.5</v>
      </c>
    </row>
    <row r="26" spans="1:54" s="14" customFormat="1" ht="13" x14ac:dyDescent="0.3">
      <c r="A26" s="62" t="s">
        <v>15</v>
      </c>
      <c r="B26" s="55">
        <v>0</v>
      </c>
      <c r="C26" s="55">
        <v>29743.1</v>
      </c>
      <c r="D26" s="55">
        <v>0</v>
      </c>
      <c r="E26" s="57">
        <f>IF(AND(B26=0,D26=0),0,B26/(IF(C26&gt;0,C26,0)+D26))</f>
        <v>0</v>
      </c>
      <c r="F26" s="56"/>
      <c r="G26" s="51">
        <f>IF(E26&lt;=1.05,1,0)</f>
        <v>1</v>
      </c>
      <c r="H26" s="53">
        <f>F26+G26</f>
        <v>1</v>
      </c>
      <c r="I26" s="60">
        <v>0</v>
      </c>
      <c r="J26" s="60">
        <v>1001190.74</v>
      </c>
      <c r="K26" s="61">
        <v>743562.23999999999</v>
      </c>
      <c r="L26" s="60">
        <v>187406</v>
      </c>
      <c r="M26" s="55">
        <v>0</v>
      </c>
      <c r="N26" s="57">
        <f>(I26)/(J26-K26-L26)</f>
        <v>0</v>
      </c>
      <c r="O26" s="56"/>
      <c r="P26" s="51">
        <f>IF(N26&lt;=0.5,1,0)</f>
        <v>1</v>
      </c>
      <c r="Q26" s="53">
        <f>O26+P26</f>
        <v>1</v>
      </c>
      <c r="R26" s="59">
        <v>0</v>
      </c>
      <c r="S26" s="55">
        <v>1030933.8</v>
      </c>
      <c r="T26" s="58">
        <v>408021.223</v>
      </c>
      <c r="U26" s="57">
        <f>R26/(S26-T26)</f>
        <v>0</v>
      </c>
      <c r="V26" s="56"/>
      <c r="W26" s="51">
        <f>IF(U26&lt;=0.15,1,0)</f>
        <v>1</v>
      </c>
      <c r="X26" s="53">
        <f>V26+W26</f>
        <v>1</v>
      </c>
      <c r="Y26" s="55">
        <f>C26</f>
        <v>29743.1</v>
      </c>
      <c r="Z26" s="54"/>
      <c r="AA26" s="54">
        <v>29743.1</v>
      </c>
      <c r="AB26" s="54"/>
      <c r="AC26" s="54">
        <f>J26</f>
        <v>1001190.74</v>
      </c>
      <c r="AD26" s="54">
        <f>K26</f>
        <v>743562.23999999999</v>
      </c>
      <c r="AE26" s="54">
        <v>187406</v>
      </c>
      <c r="AF26" s="54">
        <f>AC26-AD26-AE26</f>
        <v>70222.5</v>
      </c>
      <c r="AG26" s="54">
        <f>AF26*10%</f>
        <v>7022.25</v>
      </c>
      <c r="AH26" s="54">
        <f>IF(AA26&gt;0,AA26,0)+AG26+IF(AB26&gt;0,AB26,0)</f>
        <v>36765.35</v>
      </c>
      <c r="AI26" s="50">
        <f>IF((Y26-IF(Z26&gt;0,Z26,0)-IF(AA26&gt;0,AA26,0)-IF(AB26&gt;0,AB26,0))/(AC26-AD26-AE26)&gt;0,(Y26-IF(Z26&gt;0,Z26,0)-IF(AA26&gt;0,AA26,0)-IF(AB26&gt;0,AB26,0))/(AC26-AD26-AE26),0)</f>
        <v>0</v>
      </c>
      <c r="AJ26" s="49"/>
      <c r="AK26" s="48">
        <f>IF(AI26&lt;=0.05,1.5,0)</f>
        <v>1.5</v>
      </c>
      <c r="AL26" s="53">
        <f>AJ26+AK26</f>
        <v>1.5</v>
      </c>
      <c r="AM26" s="52"/>
      <c r="AN26" s="51"/>
      <c r="AO26" s="50">
        <v>0.93899999999999995</v>
      </c>
      <c r="AP26" s="49"/>
      <c r="AQ26" s="48">
        <f>IF(AO26&lt;=1,1,0)</f>
        <v>1</v>
      </c>
      <c r="AR26" s="47">
        <f>AP26+AQ26</f>
        <v>1</v>
      </c>
      <c r="AS26" s="52"/>
      <c r="AT26" s="51"/>
      <c r="AU26" s="50">
        <v>0.92600000000000005</v>
      </c>
      <c r="AV26" s="49"/>
      <c r="AW26" s="48">
        <f>IF(AU26&lt;=1,1,0)</f>
        <v>1</v>
      </c>
      <c r="AX26" s="47">
        <f>AV26+AW26</f>
        <v>1</v>
      </c>
      <c r="AY26" s="18"/>
      <c r="AZ26" s="17"/>
      <c r="BA26" s="16">
        <f>AZ26</f>
        <v>0</v>
      </c>
      <c r="BB26" s="15">
        <f>H26+Q26+X26+AL26+BA26+AR26+AX26</f>
        <v>6.5</v>
      </c>
    </row>
    <row r="27" spans="1:54" s="14" customFormat="1" ht="13" x14ac:dyDescent="0.3">
      <c r="A27" s="44" t="s">
        <v>14</v>
      </c>
      <c r="B27" s="28">
        <v>0</v>
      </c>
      <c r="C27" s="28">
        <v>15873.1</v>
      </c>
      <c r="D27" s="28">
        <v>0</v>
      </c>
      <c r="E27" s="33">
        <f>IF(AND(B27=0,D27=0),0,B27/(IF(C27&gt;0,C27,0)+D27))</f>
        <v>0</v>
      </c>
      <c r="F27" s="29">
        <f>IF(E27&lt;=1.05,1,0)</f>
        <v>1</v>
      </c>
      <c r="G27" s="20"/>
      <c r="H27" s="24">
        <f>F27+G27</f>
        <v>1</v>
      </c>
      <c r="I27" s="34">
        <v>0</v>
      </c>
      <c r="J27" s="36">
        <v>616727.04000000004</v>
      </c>
      <c r="K27" s="35">
        <v>463164.74</v>
      </c>
      <c r="L27" s="34">
        <v>90656</v>
      </c>
      <c r="M27" s="28">
        <v>0</v>
      </c>
      <c r="N27" s="33">
        <f>(I27)/(J27-K27-L27)</f>
        <v>0</v>
      </c>
      <c r="O27" s="29">
        <f>IF(N27&lt;=1,1,0)</f>
        <v>1</v>
      </c>
      <c r="P27" s="20"/>
      <c r="Q27" s="24">
        <f>O27+P27</f>
        <v>1</v>
      </c>
      <c r="R27" s="32">
        <v>0</v>
      </c>
      <c r="S27" s="28">
        <v>632514.30000000005</v>
      </c>
      <c r="T27" s="31">
        <v>317954.30300000001</v>
      </c>
      <c r="U27" s="30">
        <f>R27/(S27-T27)</f>
        <v>0</v>
      </c>
      <c r="V27" s="29">
        <f>IF(U27&lt;=0.15,1,0)</f>
        <v>1</v>
      </c>
      <c r="W27" s="20"/>
      <c r="X27" s="24">
        <f>V27+W27</f>
        <v>1</v>
      </c>
      <c r="Y27" s="28">
        <f>C27</f>
        <v>15873.1</v>
      </c>
      <c r="Z27" s="26"/>
      <c r="AA27" s="26">
        <v>15873.1</v>
      </c>
      <c r="AB27" s="26"/>
      <c r="AC27" s="26">
        <f>J27</f>
        <v>616727.04000000004</v>
      </c>
      <c r="AD27" s="26">
        <f>K27</f>
        <v>463164.74</v>
      </c>
      <c r="AE27" s="27">
        <v>90656</v>
      </c>
      <c r="AF27" s="26">
        <f>AC27-AD27-AE27</f>
        <v>62906.300000000047</v>
      </c>
      <c r="AG27" s="26">
        <f>AF27*10%</f>
        <v>6290.6300000000047</v>
      </c>
      <c r="AH27" s="26">
        <f>IF(AA27&gt;0,AA27,0)+AG27+IF(AB27&gt;0,AB27,0)</f>
        <v>22163.730000000003</v>
      </c>
      <c r="AI27" s="25">
        <f>IF((Y27-IF(Z27&gt;0,Z27,0)-IF(AA27&gt;0,AA27,0)-IF(AB27&gt;0,AB27,0))/(AC27-AD27-AE27)&gt;0,(Y27-IF(Z27&gt;0,Z27,0)-IF(AA27&gt;0,AA27,0)-IF(AB27&gt;0,AB27,0))/(AC27-AD27-AE27),0)</f>
        <v>0</v>
      </c>
      <c r="AJ27" s="16">
        <f>IF(AI27&lt;=0.1,1.5,0)</f>
        <v>1.5</v>
      </c>
      <c r="AK27" s="20"/>
      <c r="AL27" s="24">
        <f>AJ27+AK27</f>
        <v>1.5</v>
      </c>
      <c r="AM27" s="23"/>
      <c r="AN27" s="20"/>
      <c r="AO27" s="22">
        <v>0.85399999999999998</v>
      </c>
      <c r="AP27" s="21">
        <f>IF(AO27&lt;=1,1,0)</f>
        <v>1</v>
      </c>
      <c r="AQ27" s="20"/>
      <c r="AR27" s="19">
        <f>AP27+AQ27</f>
        <v>1</v>
      </c>
      <c r="AS27" s="23"/>
      <c r="AT27" s="20"/>
      <c r="AU27" s="22">
        <v>0.93100000000000005</v>
      </c>
      <c r="AV27" s="21">
        <f>IF(AU27&lt;=1,1,0)</f>
        <v>1</v>
      </c>
      <c r="AW27" s="20"/>
      <c r="AX27" s="19">
        <f>AV27+AW27</f>
        <v>1</v>
      </c>
      <c r="AY27" s="18"/>
      <c r="AZ27" s="17"/>
      <c r="BA27" s="16">
        <f>AZ27</f>
        <v>0</v>
      </c>
      <c r="BB27" s="15">
        <f>H27+Q27+X27+AL27+BA27+AR27+AX27</f>
        <v>6.5</v>
      </c>
    </row>
    <row r="28" spans="1:54" s="14" customFormat="1" ht="13" x14ac:dyDescent="0.3">
      <c r="A28" s="62" t="s">
        <v>13</v>
      </c>
      <c r="B28" s="55">
        <v>0</v>
      </c>
      <c r="C28" s="55">
        <v>19949.3</v>
      </c>
      <c r="D28" s="55">
        <v>0</v>
      </c>
      <c r="E28" s="57">
        <f>IF(AND(B28=0,D28=0),0,B28/(IF(C28&gt;0,C28,0)+D28))</f>
        <v>0</v>
      </c>
      <c r="F28" s="56"/>
      <c r="G28" s="51">
        <f>IF(E28&lt;=1.05,1,0)</f>
        <v>1</v>
      </c>
      <c r="H28" s="53">
        <f>F28+G28</f>
        <v>1</v>
      </c>
      <c r="I28" s="60">
        <v>0</v>
      </c>
      <c r="J28" s="60">
        <v>560483.29</v>
      </c>
      <c r="K28" s="61">
        <v>372756.54</v>
      </c>
      <c r="L28" s="60">
        <v>122198</v>
      </c>
      <c r="M28" s="55">
        <v>0</v>
      </c>
      <c r="N28" s="57">
        <f>(I28)/(J28-K28-L28)</f>
        <v>0</v>
      </c>
      <c r="O28" s="56"/>
      <c r="P28" s="51">
        <f>IF(N28&lt;=0.5,1,0)</f>
        <v>1</v>
      </c>
      <c r="Q28" s="53">
        <f>O28+P28</f>
        <v>1</v>
      </c>
      <c r="R28" s="59">
        <v>0</v>
      </c>
      <c r="S28" s="55">
        <v>580432.6</v>
      </c>
      <c r="T28" s="58">
        <v>204213.101</v>
      </c>
      <c r="U28" s="57">
        <f>R28/(S28-T28)</f>
        <v>0</v>
      </c>
      <c r="V28" s="56"/>
      <c r="W28" s="51">
        <f>IF(U28&lt;=0.15,1,0)</f>
        <v>1</v>
      </c>
      <c r="X28" s="53">
        <f>V28+W28</f>
        <v>1</v>
      </c>
      <c r="Y28" s="55">
        <f>C28</f>
        <v>19949.3</v>
      </c>
      <c r="Z28" s="54"/>
      <c r="AA28" s="54">
        <v>19949.3</v>
      </c>
      <c r="AB28" s="54"/>
      <c r="AC28" s="54">
        <f>J28</f>
        <v>560483.29</v>
      </c>
      <c r="AD28" s="54">
        <f>K28</f>
        <v>372756.54</v>
      </c>
      <c r="AE28" s="54">
        <v>122198</v>
      </c>
      <c r="AF28" s="54">
        <f>AC28-AD28-AE28</f>
        <v>65528.750000000058</v>
      </c>
      <c r="AG28" s="54">
        <f>AF28*5%</f>
        <v>3276.4375000000032</v>
      </c>
      <c r="AH28" s="54">
        <f>IF(AA28&gt;0,AA28,0)+AG28+IF(AB28&gt;0,AB28,0)</f>
        <v>23225.737500000003</v>
      </c>
      <c r="AI28" s="50">
        <f>IF((Y28-IF(Z28&gt;0,Z28,0)-IF(AA28&gt;0,AA28,0)-IF(AB28&gt;0,AB28,0))/(AC28-AD28-AE28)&gt;0,(Y28-IF(Z28&gt;0,Z28,0)-IF(AA28&gt;0,AA28,0)-IF(AB28&gt;0,AB28,0))/(AC28-AD28-AE28),0)</f>
        <v>0</v>
      </c>
      <c r="AJ28" s="56"/>
      <c r="AK28" s="48">
        <f>IF(AI28&lt;=0.05,1.5,0)</f>
        <v>1.5</v>
      </c>
      <c r="AL28" s="53">
        <f>AJ28+AK28</f>
        <v>1.5</v>
      </c>
      <c r="AM28" s="52"/>
      <c r="AN28" s="51"/>
      <c r="AO28" s="50">
        <v>0.877</v>
      </c>
      <c r="AP28" s="56"/>
      <c r="AQ28" s="48">
        <f>IF(AO28&lt;=1,1,0)</f>
        <v>1</v>
      </c>
      <c r="AR28" s="47">
        <f>AP28+AQ28</f>
        <v>1</v>
      </c>
      <c r="AS28" s="52"/>
      <c r="AT28" s="51"/>
      <c r="AU28" s="50">
        <v>0.85</v>
      </c>
      <c r="AV28" s="56"/>
      <c r="AW28" s="48">
        <f>IF(AU28&lt;=1,1,0)</f>
        <v>1</v>
      </c>
      <c r="AX28" s="47">
        <f>AV28+AW28</f>
        <v>1</v>
      </c>
      <c r="AY28" s="18"/>
      <c r="AZ28" s="17"/>
      <c r="BA28" s="16">
        <f>AZ28</f>
        <v>0</v>
      </c>
      <c r="BB28" s="15">
        <f>H28+Q28+X28+AL28+BA28+AR28+AX28</f>
        <v>6.5</v>
      </c>
    </row>
    <row r="29" spans="1:54" s="14" customFormat="1" ht="13" x14ac:dyDescent="0.3">
      <c r="A29" s="44" t="s">
        <v>12</v>
      </c>
      <c r="B29" s="28">
        <v>0</v>
      </c>
      <c r="C29" s="28">
        <v>5735.6</v>
      </c>
      <c r="D29" s="28">
        <v>0</v>
      </c>
      <c r="E29" s="33">
        <f>IF(AND(B29=0,D29=0),0,B29/(IF(C29&gt;0,C29,0)+D29))</f>
        <v>0</v>
      </c>
      <c r="F29" s="29">
        <f>IF(E29&lt;=1.05,1,0)</f>
        <v>1</v>
      </c>
      <c r="G29" s="20"/>
      <c r="H29" s="24">
        <f>F29+G29</f>
        <v>1</v>
      </c>
      <c r="I29" s="34">
        <v>0</v>
      </c>
      <c r="J29" s="36">
        <v>364593.34</v>
      </c>
      <c r="K29" s="35">
        <v>288656.21000000002</v>
      </c>
      <c r="L29" s="34">
        <v>45808</v>
      </c>
      <c r="M29" s="28">
        <v>0</v>
      </c>
      <c r="N29" s="33">
        <f>(I29)/(J29-K29-L29)</f>
        <v>0</v>
      </c>
      <c r="O29" s="29">
        <f>IF(N29&lt;=1,1,0)</f>
        <v>1</v>
      </c>
      <c r="P29" s="20"/>
      <c r="Q29" s="24">
        <f>O29+P29</f>
        <v>1</v>
      </c>
      <c r="R29" s="32">
        <v>0</v>
      </c>
      <c r="S29" s="28">
        <v>370329</v>
      </c>
      <c r="T29" s="31">
        <v>191807.701</v>
      </c>
      <c r="U29" s="30">
        <f>R29/(S29-T29)</f>
        <v>0</v>
      </c>
      <c r="V29" s="29">
        <f>IF(U29&lt;=0.15,1,0)</f>
        <v>1</v>
      </c>
      <c r="W29" s="20"/>
      <c r="X29" s="24">
        <f>V29+W29</f>
        <v>1</v>
      </c>
      <c r="Y29" s="28">
        <f>C29</f>
        <v>5735.6</v>
      </c>
      <c r="Z29" s="26"/>
      <c r="AA29" s="26">
        <v>5735.6</v>
      </c>
      <c r="AB29" s="26"/>
      <c r="AC29" s="26">
        <f>J29</f>
        <v>364593.34</v>
      </c>
      <c r="AD29" s="26">
        <f>K29</f>
        <v>288656.21000000002</v>
      </c>
      <c r="AE29" s="27">
        <v>45808</v>
      </c>
      <c r="AF29" s="26">
        <f>AC29-AD29-AE29</f>
        <v>30129.130000000005</v>
      </c>
      <c r="AG29" s="26">
        <f>AF29*10%</f>
        <v>3012.9130000000005</v>
      </c>
      <c r="AH29" s="26">
        <f>IF(AA29&gt;0,AA29,0)+AG29+IF(AB29&gt;0,AB29,0)</f>
        <v>8748.5130000000008</v>
      </c>
      <c r="AI29" s="25">
        <f>IF((Y29-IF(Z29&gt;0,Z29,0)-IF(AA29&gt;0,AA29,0)-IF(AB29&gt;0,AB29,0))/(AC29-AD29-AE29)&gt;0,(Y29-IF(Z29&gt;0,Z29,0)-IF(AA29&gt;0,AA29,0)-IF(AB29&gt;0,AB29,0))/(AC29-AD29-AE29),0)</f>
        <v>0</v>
      </c>
      <c r="AJ29" s="16">
        <f>IF(AI29&lt;=0.1,1.5,0)</f>
        <v>1.5</v>
      </c>
      <c r="AK29" s="20"/>
      <c r="AL29" s="24">
        <f>AJ29+AK29</f>
        <v>1.5</v>
      </c>
      <c r="AM29" s="23"/>
      <c r="AN29" s="20"/>
      <c r="AO29" s="22">
        <v>0.90900000000000003</v>
      </c>
      <c r="AP29" s="21">
        <f>IF(AO29&lt;=1,1,0)</f>
        <v>1</v>
      </c>
      <c r="AQ29" s="20"/>
      <c r="AR29" s="19">
        <f>AP29+AQ29</f>
        <v>1</v>
      </c>
      <c r="AS29" s="23"/>
      <c r="AT29" s="20"/>
      <c r="AU29" s="22">
        <v>0.84899999999999998</v>
      </c>
      <c r="AV29" s="21">
        <f>IF(AU29&lt;=1,1,0)</f>
        <v>1</v>
      </c>
      <c r="AW29" s="20"/>
      <c r="AX29" s="19">
        <f>AV29+AW29</f>
        <v>1</v>
      </c>
      <c r="AY29" s="18"/>
      <c r="AZ29" s="17"/>
      <c r="BA29" s="16">
        <f>AZ29</f>
        <v>0</v>
      </c>
      <c r="BB29" s="15">
        <f>H29+Q29+X29+AL29+BA29+AR29+AX29</f>
        <v>6.5</v>
      </c>
    </row>
    <row r="30" spans="1:54" s="14" customFormat="1" ht="13" x14ac:dyDescent="0.3">
      <c r="A30" s="62" t="s">
        <v>11</v>
      </c>
      <c r="B30" s="55">
        <v>0</v>
      </c>
      <c r="C30" s="55">
        <v>37214.699999999997</v>
      </c>
      <c r="D30" s="55">
        <v>0</v>
      </c>
      <c r="E30" s="57">
        <f>IF(AND(B30=0,D30=0),0,B30/(IF(C30&gt;0,C30,0)+D30))</f>
        <v>0</v>
      </c>
      <c r="F30" s="56"/>
      <c r="G30" s="51">
        <f>IF(E30&lt;=1.05,1,0)</f>
        <v>1</v>
      </c>
      <c r="H30" s="53">
        <f>F30+G30</f>
        <v>1</v>
      </c>
      <c r="I30" s="60">
        <v>0</v>
      </c>
      <c r="J30" s="60">
        <v>582436.18999999994</v>
      </c>
      <c r="K30" s="61">
        <v>459381.92</v>
      </c>
      <c r="L30" s="60">
        <v>83320</v>
      </c>
      <c r="M30" s="55">
        <v>0</v>
      </c>
      <c r="N30" s="57">
        <f>(I30)/(J30-K30-L30)</f>
        <v>0</v>
      </c>
      <c r="O30" s="56"/>
      <c r="P30" s="51">
        <f>IF(N30&lt;=0.5,1,0)</f>
        <v>1</v>
      </c>
      <c r="Q30" s="53">
        <f>O30+P30</f>
        <v>1</v>
      </c>
      <c r="R30" s="59">
        <v>0</v>
      </c>
      <c r="S30" s="55">
        <v>619650.9</v>
      </c>
      <c r="T30" s="58">
        <v>199804.71799999999</v>
      </c>
      <c r="U30" s="57">
        <f>R30/(S30-T30)</f>
        <v>0</v>
      </c>
      <c r="V30" s="56"/>
      <c r="W30" s="51">
        <f>IF(U30&lt;=0.15,1,0)</f>
        <v>1</v>
      </c>
      <c r="X30" s="53">
        <f>V30+W30</f>
        <v>1</v>
      </c>
      <c r="Y30" s="55">
        <f>C30</f>
        <v>37214.699999999997</v>
      </c>
      <c r="Z30" s="54"/>
      <c r="AA30" s="54">
        <v>37214.699999999997</v>
      </c>
      <c r="AB30" s="54"/>
      <c r="AC30" s="54">
        <f>J30</f>
        <v>582436.18999999994</v>
      </c>
      <c r="AD30" s="54">
        <f>K30</f>
        <v>459381.92</v>
      </c>
      <c r="AE30" s="54">
        <v>83320</v>
      </c>
      <c r="AF30" s="54">
        <f>AC30-AD30-AE30</f>
        <v>39734.26999999996</v>
      </c>
      <c r="AG30" s="54">
        <f>AF30*5%</f>
        <v>1986.713499999998</v>
      </c>
      <c r="AH30" s="54">
        <f>IF(AA30&gt;0,AA30,0)+AG30+IF(AB30&gt;0,AB30,0)</f>
        <v>39201.413499999995</v>
      </c>
      <c r="AI30" s="50">
        <f>IF((Y30-IF(Z30&gt;0,Z30,0)-IF(AA30&gt;0,AA30,0)-IF(AB30&gt;0,AB30,0))/(AC30-AD30-AE30)&gt;0,(Y30-IF(Z30&gt;0,Z30,0)-IF(AA30&gt;0,AA30,0)-IF(AB30&gt;0,AB30,0))/(AC30-AD30-AE30),0)</f>
        <v>0</v>
      </c>
      <c r="AJ30" s="56"/>
      <c r="AK30" s="48">
        <f>IF(AI30&lt;=0.05,1.5,0)</f>
        <v>1.5</v>
      </c>
      <c r="AL30" s="53">
        <f>AJ30+AK30</f>
        <v>1.5</v>
      </c>
      <c r="AM30" s="52"/>
      <c r="AN30" s="51"/>
      <c r="AO30" s="50">
        <v>0.86199999999999999</v>
      </c>
      <c r="AP30" s="56"/>
      <c r="AQ30" s="48">
        <f>IF(AO30&lt;=1,1,0)</f>
        <v>1</v>
      </c>
      <c r="AR30" s="47">
        <f>AP30+AQ30</f>
        <v>1</v>
      </c>
      <c r="AS30" s="52"/>
      <c r="AT30" s="51"/>
      <c r="AU30" s="50">
        <v>0.84699999999999998</v>
      </c>
      <c r="AV30" s="56"/>
      <c r="AW30" s="48">
        <f>IF(AU30&lt;=1,1,0)</f>
        <v>1</v>
      </c>
      <c r="AX30" s="47">
        <f>AV30+AW30</f>
        <v>1</v>
      </c>
      <c r="AY30" s="18"/>
      <c r="AZ30" s="17"/>
      <c r="BA30" s="16">
        <f>AZ30</f>
        <v>0</v>
      </c>
      <c r="BB30" s="15">
        <f>H30+Q30+X30+AL30+BA30+AR30+AX30</f>
        <v>6.5</v>
      </c>
    </row>
    <row r="31" spans="1:54" s="14" customFormat="1" ht="13" x14ac:dyDescent="0.3">
      <c r="A31" s="44" t="s">
        <v>10</v>
      </c>
      <c r="B31" s="42">
        <v>0</v>
      </c>
      <c r="C31" s="42">
        <v>86644.9</v>
      </c>
      <c r="D31" s="42">
        <v>0</v>
      </c>
      <c r="E31" s="33">
        <f>IF(AND(B31=0,D31=0),0,B31/(IF(C31&gt;0,C31,0)+D31))</f>
        <v>0</v>
      </c>
      <c r="F31" s="29">
        <f>IF(E31&lt;=1.05,1,0)</f>
        <v>1</v>
      </c>
      <c r="G31" s="38"/>
      <c r="H31" s="41">
        <f>F31+G31</f>
        <v>1</v>
      </c>
      <c r="I31" s="34">
        <v>0</v>
      </c>
      <c r="J31" s="34">
        <v>729600.4</v>
      </c>
      <c r="K31" s="35">
        <v>538848.68999999994</v>
      </c>
      <c r="L31" s="34">
        <v>135098</v>
      </c>
      <c r="M31" s="42">
        <v>0</v>
      </c>
      <c r="N31" s="33">
        <f>(I31)/(J31-K31-L31)</f>
        <v>0</v>
      </c>
      <c r="O31" s="29">
        <f>IF(N31&lt;=1,1,0)</f>
        <v>1</v>
      </c>
      <c r="P31" s="38"/>
      <c r="Q31" s="41">
        <f>O31+P31</f>
        <v>1</v>
      </c>
      <c r="R31" s="43">
        <v>0</v>
      </c>
      <c r="S31" s="42">
        <v>816245.3</v>
      </c>
      <c r="T31" s="31">
        <v>407839.47200000001</v>
      </c>
      <c r="U31" s="33">
        <f>R31/(S31-T31)</f>
        <v>0</v>
      </c>
      <c r="V31" s="29">
        <f>IF(U31&lt;=0.15,1,0)</f>
        <v>1</v>
      </c>
      <c r="W31" s="38"/>
      <c r="X31" s="41">
        <f>V31+W31</f>
        <v>1</v>
      </c>
      <c r="Y31" s="42">
        <f>C31</f>
        <v>86644.9</v>
      </c>
      <c r="Z31" s="27"/>
      <c r="AA31" s="27">
        <v>86644.9</v>
      </c>
      <c r="AB31" s="27"/>
      <c r="AC31" s="27">
        <f>J31</f>
        <v>729600.4</v>
      </c>
      <c r="AD31" s="27">
        <f>K31</f>
        <v>538848.68999999994</v>
      </c>
      <c r="AE31" s="27">
        <v>135098</v>
      </c>
      <c r="AF31" s="27">
        <f>AC31-AD31-AE31</f>
        <v>55653.710000000079</v>
      </c>
      <c r="AG31" s="26">
        <f>AF31*10%</f>
        <v>5565.3710000000083</v>
      </c>
      <c r="AH31" s="27">
        <f>IF(AA31&gt;0,AA31,0)+AG31+IF(AB31&gt;0,AB31,0)</f>
        <v>92210.271000000008</v>
      </c>
      <c r="AI31" s="39">
        <f>IF((Y31-IF(Z31&gt;0,Z31,0)-IF(AA31&gt;0,AA31,0)-IF(AB31&gt;0,AB31,0))/(AC31-AD31-AE31)&gt;0,(Y31-IF(Z31&gt;0,Z31,0)-IF(AA31&gt;0,AA31,0)-IF(AB31&gt;0,AB31,0))/(AC31-AD31-AE31),0)</f>
        <v>0</v>
      </c>
      <c r="AJ31" s="16">
        <f>IF(AI31&lt;=0.1,1.5,0)</f>
        <v>1.5</v>
      </c>
      <c r="AK31" s="38"/>
      <c r="AL31" s="41">
        <f>AJ31+AK31</f>
        <v>1.5</v>
      </c>
      <c r="AM31" s="40"/>
      <c r="AN31" s="38"/>
      <c r="AO31" s="39">
        <v>0.89900000000000002</v>
      </c>
      <c r="AP31" s="21">
        <f>IF(AO31&lt;=1,1,0)</f>
        <v>1</v>
      </c>
      <c r="AQ31" s="38"/>
      <c r="AR31" s="37">
        <f>AP31+AQ31</f>
        <v>1</v>
      </c>
      <c r="AS31" s="40"/>
      <c r="AT31" s="38"/>
      <c r="AU31" s="39">
        <v>0.873</v>
      </c>
      <c r="AV31" s="21">
        <f>IF(AU31&lt;=1,1,0)</f>
        <v>1</v>
      </c>
      <c r="AW31" s="38"/>
      <c r="AX31" s="37">
        <f>AV31+AW31</f>
        <v>1</v>
      </c>
      <c r="AY31" s="18"/>
      <c r="AZ31" s="17"/>
      <c r="BA31" s="16">
        <f>AZ31</f>
        <v>0</v>
      </c>
      <c r="BB31" s="15">
        <f>H31+Q31+X31+AL31+BA31+AR31+AX31</f>
        <v>6.5</v>
      </c>
    </row>
    <row r="32" spans="1:54" s="14" customFormat="1" ht="13" x14ac:dyDescent="0.3">
      <c r="A32" s="62" t="s">
        <v>9</v>
      </c>
      <c r="B32" s="55">
        <v>0</v>
      </c>
      <c r="C32" s="55">
        <v>35663.599999999999</v>
      </c>
      <c r="D32" s="55">
        <v>0</v>
      </c>
      <c r="E32" s="57">
        <f>IF(AND(B32=0,D32=0),0,B32/(IF(C32&gt;0,C32,0)+D32))</f>
        <v>0</v>
      </c>
      <c r="F32" s="56"/>
      <c r="G32" s="51">
        <f>IF(E32&lt;=1.05,1,0)</f>
        <v>1</v>
      </c>
      <c r="H32" s="53">
        <f>F32+G32</f>
        <v>1</v>
      </c>
      <c r="I32" s="60">
        <v>0</v>
      </c>
      <c r="J32" s="60">
        <v>1188009.06</v>
      </c>
      <c r="K32" s="61">
        <v>959550.1</v>
      </c>
      <c r="L32" s="60">
        <v>159220</v>
      </c>
      <c r="M32" s="55">
        <v>0</v>
      </c>
      <c r="N32" s="57">
        <f>(I32)/(J32-K32-L32)</f>
        <v>0</v>
      </c>
      <c r="O32" s="56"/>
      <c r="P32" s="51">
        <f>IF(N32&lt;=0.5,1,0)</f>
        <v>1</v>
      </c>
      <c r="Q32" s="53">
        <f>O32+P32</f>
        <v>1</v>
      </c>
      <c r="R32" s="59">
        <v>0</v>
      </c>
      <c r="S32" s="55">
        <v>1223672.7</v>
      </c>
      <c r="T32" s="58">
        <v>415899.21799999999</v>
      </c>
      <c r="U32" s="57">
        <f>R32/(S32-T32)</f>
        <v>0</v>
      </c>
      <c r="V32" s="56"/>
      <c r="W32" s="51">
        <f>IF(U32&lt;=0.15,1,0)</f>
        <v>1</v>
      </c>
      <c r="X32" s="53">
        <f>V32+W32</f>
        <v>1</v>
      </c>
      <c r="Y32" s="55">
        <f>C32</f>
        <v>35663.599999999999</v>
      </c>
      <c r="Z32" s="54"/>
      <c r="AA32" s="54">
        <v>35663.599999999999</v>
      </c>
      <c r="AB32" s="54"/>
      <c r="AC32" s="54">
        <f>J32</f>
        <v>1188009.06</v>
      </c>
      <c r="AD32" s="54">
        <f>K32</f>
        <v>959550.1</v>
      </c>
      <c r="AE32" s="54">
        <v>159220</v>
      </c>
      <c r="AF32" s="54">
        <f>AC32-AD32-AE32</f>
        <v>69238.960000000079</v>
      </c>
      <c r="AG32" s="54">
        <f>AF32*5%</f>
        <v>3461.948000000004</v>
      </c>
      <c r="AH32" s="54">
        <f>IF(AA32&gt;0,AA32,0)+AG32+IF(AB32&gt;0,AB32,0)</f>
        <v>39125.548000000003</v>
      </c>
      <c r="AI32" s="50">
        <f>IF((Y32-IF(Z32&gt;0,Z32,0)-IF(AA32&gt;0,AA32,0)-IF(AB32&gt;0,AB32,0))/(AC32-AD32-AE32)&gt;0,(Y32-IF(Z32&gt;0,Z32,0)-IF(AA32&gt;0,AA32,0)-IF(AB32&gt;0,AB32,0))/(AC32-AD32-AE32),0)</f>
        <v>0</v>
      </c>
      <c r="AJ32" s="56"/>
      <c r="AK32" s="48">
        <f>IF(AI32&lt;=0.05,1.5,0)</f>
        <v>1.5</v>
      </c>
      <c r="AL32" s="53">
        <f>AJ32+AK32</f>
        <v>1.5</v>
      </c>
      <c r="AM32" s="52"/>
      <c r="AN32" s="51"/>
      <c r="AO32" s="50">
        <v>0.97899999999999998</v>
      </c>
      <c r="AP32" s="56"/>
      <c r="AQ32" s="48">
        <f>IF(AO32&lt;=1,1,0)</f>
        <v>1</v>
      </c>
      <c r="AR32" s="47">
        <f>AP32+AQ32</f>
        <v>1</v>
      </c>
      <c r="AS32" s="52"/>
      <c r="AT32" s="51"/>
      <c r="AU32" s="50">
        <v>0.96699999999999997</v>
      </c>
      <c r="AV32" s="56"/>
      <c r="AW32" s="48">
        <f>IF(AU32&lt;=1,1,0)</f>
        <v>1</v>
      </c>
      <c r="AX32" s="47">
        <f>AV32+AW32</f>
        <v>1</v>
      </c>
      <c r="AY32" s="18"/>
      <c r="AZ32" s="17"/>
      <c r="BA32" s="16">
        <f>AZ32</f>
        <v>0</v>
      </c>
      <c r="BB32" s="15">
        <f>H32+Q32+X32+AL32+BA32+AR32+AX32</f>
        <v>6.5</v>
      </c>
    </row>
    <row r="33" spans="1:54" s="14" customFormat="1" ht="13" x14ac:dyDescent="0.3">
      <c r="A33" s="44" t="s">
        <v>8</v>
      </c>
      <c r="B33" s="42">
        <v>0</v>
      </c>
      <c r="C33" s="42">
        <v>19077.3</v>
      </c>
      <c r="D33" s="42">
        <v>0</v>
      </c>
      <c r="E33" s="33">
        <f>IF(AND(B33=0,D33=0),0,B33/(IF(C33&gt;0,C33,0)+D33))</f>
        <v>0</v>
      </c>
      <c r="F33" s="29">
        <f>IF(E33&lt;=1.05,1,0)</f>
        <v>1</v>
      </c>
      <c r="G33" s="38"/>
      <c r="H33" s="41">
        <f>F33+G33</f>
        <v>1</v>
      </c>
      <c r="I33" s="34">
        <v>0</v>
      </c>
      <c r="J33" s="34">
        <v>1573075.11</v>
      </c>
      <c r="K33" s="35">
        <v>1235420.1599999999</v>
      </c>
      <c r="L33" s="34">
        <v>250240</v>
      </c>
      <c r="M33" s="42">
        <v>0</v>
      </c>
      <c r="N33" s="33">
        <f>(I33)/(J33-K33-L33)</f>
        <v>0</v>
      </c>
      <c r="O33" s="29">
        <f>IF(N33&lt;=1,1,0)</f>
        <v>1</v>
      </c>
      <c r="P33" s="38"/>
      <c r="Q33" s="41">
        <f>O33+P33</f>
        <v>1</v>
      </c>
      <c r="R33" s="43">
        <v>0</v>
      </c>
      <c r="S33" s="42">
        <v>1592152.4</v>
      </c>
      <c r="T33" s="31">
        <v>565916.53700000001</v>
      </c>
      <c r="U33" s="33">
        <f>R33/(S33-T33)</f>
        <v>0</v>
      </c>
      <c r="V33" s="29">
        <f>IF(U33&lt;=0.15,1,0)</f>
        <v>1</v>
      </c>
      <c r="W33" s="38"/>
      <c r="X33" s="41">
        <f>V33+W33</f>
        <v>1</v>
      </c>
      <c r="Y33" s="42">
        <f>C33</f>
        <v>19077.3</v>
      </c>
      <c r="Z33" s="27"/>
      <c r="AA33" s="27">
        <v>19077.3</v>
      </c>
      <c r="AB33" s="27"/>
      <c r="AC33" s="27">
        <f>J33</f>
        <v>1573075.11</v>
      </c>
      <c r="AD33" s="27">
        <f>K33</f>
        <v>1235420.1599999999</v>
      </c>
      <c r="AE33" s="27">
        <v>250240</v>
      </c>
      <c r="AF33" s="27">
        <f>AC33-AD33-AE33</f>
        <v>87414.950000000186</v>
      </c>
      <c r="AG33" s="26">
        <f>AF33*10%</f>
        <v>8741.495000000019</v>
      </c>
      <c r="AH33" s="27">
        <f>IF(AA33&gt;0,AA33,0)+AG33+IF(AB33&gt;0,AB33,0)</f>
        <v>27818.79500000002</v>
      </c>
      <c r="AI33" s="39">
        <f>IF((Y33-IF(Z33&gt;0,Z33,0)-IF(AA33&gt;0,AA33,0)-IF(AB33&gt;0,AB33,0))/(AC33-AD33-AE33)&gt;0,(Y33-IF(Z33&gt;0,Z33,0)-IF(AA33&gt;0,AA33,0)-IF(AB33&gt;0,AB33,0))/(AC33-AD33-AE33),0)</f>
        <v>0</v>
      </c>
      <c r="AJ33" s="16">
        <f>IF(AI33&lt;=0.1,1.5,0)</f>
        <v>1.5</v>
      </c>
      <c r="AK33" s="38"/>
      <c r="AL33" s="41">
        <f>AJ33+AK33</f>
        <v>1.5</v>
      </c>
      <c r="AM33" s="40"/>
      <c r="AN33" s="38"/>
      <c r="AO33" s="39">
        <v>0.84099999999999997</v>
      </c>
      <c r="AP33" s="21">
        <f>IF(AO33&lt;=1,1,0)</f>
        <v>1</v>
      </c>
      <c r="AQ33" s="38"/>
      <c r="AR33" s="37">
        <f>AP33+AQ33</f>
        <v>1</v>
      </c>
      <c r="AS33" s="40"/>
      <c r="AT33" s="38"/>
      <c r="AU33" s="39">
        <v>0.95</v>
      </c>
      <c r="AV33" s="21">
        <f>IF(AU33&lt;=1,1,0)</f>
        <v>1</v>
      </c>
      <c r="AW33" s="38"/>
      <c r="AX33" s="37">
        <f>AV33+AW33</f>
        <v>1</v>
      </c>
      <c r="AY33" s="18"/>
      <c r="AZ33" s="17"/>
      <c r="BA33" s="16">
        <f>AZ33</f>
        <v>0</v>
      </c>
      <c r="BB33" s="15">
        <f>H33+Q33+X33+AL33+BA33+AR33+AX33</f>
        <v>6.5</v>
      </c>
    </row>
    <row r="34" spans="1:54" s="14" customFormat="1" ht="13" x14ac:dyDescent="0.3">
      <c r="A34" s="62" t="s">
        <v>7</v>
      </c>
      <c r="B34" s="55">
        <v>0</v>
      </c>
      <c r="C34" s="55">
        <v>12186.1</v>
      </c>
      <c r="D34" s="55">
        <v>0</v>
      </c>
      <c r="E34" s="57">
        <f>IF(AND(B34=0,D34=0),0,B34/(IF(C34&gt;0,C34,0)+D34))</f>
        <v>0</v>
      </c>
      <c r="F34" s="56"/>
      <c r="G34" s="51">
        <f>IF(E34&lt;=1.05,1,0)</f>
        <v>1</v>
      </c>
      <c r="H34" s="53">
        <f>F34+G34</f>
        <v>1</v>
      </c>
      <c r="I34" s="60">
        <v>0</v>
      </c>
      <c r="J34" s="60">
        <v>347147.27</v>
      </c>
      <c r="K34" s="61">
        <v>294601.27</v>
      </c>
      <c r="L34" s="60">
        <v>35484</v>
      </c>
      <c r="M34" s="55">
        <v>0</v>
      </c>
      <c r="N34" s="57">
        <f>(I34)/(J34-K34-L34)</f>
        <v>0</v>
      </c>
      <c r="O34" s="56"/>
      <c r="P34" s="51">
        <f>IF(N34&lt;=0.5,1,0)</f>
        <v>1</v>
      </c>
      <c r="Q34" s="53">
        <f>O34+P34</f>
        <v>1</v>
      </c>
      <c r="R34" s="59">
        <v>0</v>
      </c>
      <c r="S34" s="55">
        <v>359333.4</v>
      </c>
      <c r="T34" s="58">
        <v>111491.84600000001</v>
      </c>
      <c r="U34" s="57">
        <f>R34/(S34-T34)</f>
        <v>0</v>
      </c>
      <c r="V34" s="56"/>
      <c r="W34" s="51">
        <f>IF(U34&lt;=0.15,1,0)</f>
        <v>1</v>
      </c>
      <c r="X34" s="53">
        <f>V34+W34</f>
        <v>1</v>
      </c>
      <c r="Y34" s="55">
        <f>C34</f>
        <v>12186.1</v>
      </c>
      <c r="Z34" s="54"/>
      <c r="AA34" s="54">
        <v>12186.1</v>
      </c>
      <c r="AB34" s="54"/>
      <c r="AC34" s="54">
        <f>J34</f>
        <v>347147.27</v>
      </c>
      <c r="AD34" s="54">
        <f>K34</f>
        <v>294601.27</v>
      </c>
      <c r="AE34" s="54">
        <v>35484</v>
      </c>
      <c r="AF34" s="54">
        <f>AC34-AD34-AE34</f>
        <v>17062</v>
      </c>
      <c r="AG34" s="54">
        <f>AF34*5%</f>
        <v>853.1</v>
      </c>
      <c r="AH34" s="54">
        <f>IF(AA34&gt;0,AA34,0)+AG34+IF(AB34&gt;0,AB34,0)</f>
        <v>13039.2</v>
      </c>
      <c r="AI34" s="50">
        <f>IF((Y34-IF(Z34&gt;0,Z34,0)-IF(AA34&gt;0,AA34,0)-IF(AB34&gt;0,AB34,0))/(AC34-AD34-AE34)&gt;0,(Y34-IF(Z34&gt;0,Z34,0)-IF(AA34&gt;0,AA34,0)-IF(AB34&gt;0,AB34,0))/(AC34-AD34-AE34),0)</f>
        <v>0</v>
      </c>
      <c r="AJ34" s="49"/>
      <c r="AK34" s="48">
        <f>IF(AI34&lt;=0.05,1.5,0)</f>
        <v>1.5</v>
      </c>
      <c r="AL34" s="53">
        <f>AJ34+AK34</f>
        <v>1.5</v>
      </c>
      <c r="AM34" s="52"/>
      <c r="AN34" s="51"/>
      <c r="AO34" s="50">
        <v>0.70499999999999996</v>
      </c>
      <c r="AP34" s="49"/>
      <c r="AQ34" s="48">
        <f>IF(AO34&lt;=1,1,0)</f>
        <v>1</v>
      </c>
      <c r="AR34" s="47">
        <f>AP34+AQ34</f>
        <v>1</v>
      </c>
      <c r="AS34" s="52"/>
      <c r="AT34" s="51"/>
      <c r="AU34" s="50">
        <v>0.82099999999999995</v>
      </c>
      <c r="AV34" s="49"/>
      <c r="AW34" s="48">
        <f>IF(AU34&lt;=1,1,0)</f>
        <v>1</v>
      </c>
      <c r="AX34" s="47">
        <f>AV34+AW34</f>
        <v>1</v>
      </c>
      <c r="AY34" s="18"/>
      <c r="AZ34" s="17"/>
      <c r="BA34" s="16">
        <f>AZ34</f>
        <v>0</v>
      </c>
      <c r="BB34" s="15">
        <f>H34+Q34+X34+AL34+BA34+AR34+AX34</f>
        <v>6.5</v>
      </c>
    </row>
    <row r="35" spans="1:54" s="14" customFormat="1" ht="13" x14ac:dyDescent="0.3">
      <c r="A35" s="44" t="s">
        <v>6</v>
      </c>
      <c r="B35" s="42">
        <v>0</v>
      </c>
      <c r="C35" s="42">
        <v>18350.3</v>
      </c>
      <c r="D35" s="42">
        <v>0</v>
      </c>
      <c r="E35" s="33">
        <f>IF(AND(B35=0,D35=0),0,B35/(IF(C35&gt;0,C35,0)+D35))</f>
        <v>0</v>
      </c>
      <c r="F35" s="29">
        <f>IF(E35&lt;=1.05,1,0)</f>
        <v>1</v>
      </c>
      <c r="G35" s="38"/>
      <c r="H35" s="41">
        <f>F35+G35</f>
        <v>1</v>
      </c>
      <c r="I35" s="34">
        <v>0</v>
      </c>
      <c r="J35" s="34">
        <v>627907</v>
      </c>
      <c r="K35" s="35">
        <v>480853.61</v>
      </c>
      <c r="L35" s="34">
        <v>79794</v>
      </c>
      <c r="M35" s="42">
        <v>0</v>
      </c>
      <c r="N35" s="33">
        <f>(I35)/(J35-K35-L35)</f>
        <v>0</v>
      </c>
      <c r="O35" s="29">
        <f>IF(N35&lt;=1,1,0)</f>
        <v>1</v>
      </c>
      <c r="P35" s="38"/>
      <c r="Q35" s="41">
        <f>O35+P35</f>
        <v>1</v>
      </c>
      <c r="R35" s="43">
        <v>0</v>
      </c>
      <c r="S35" s="42">
        <v>646257.30000000005</v>
      </c>
      <c r="T35" s="31">
        <v>218750.427</v>
      </c>
      <c r="U35" s="33">
        <f>R35/(S35-T35)</f>
        <v>0</v>
      </c>
      <c r="V35" s="29">
        <f>IF(U35&lt;=0.15,1,0)</f>
        <v>1</v>
      </c>
      <c r="W35" s="38"/>
      <c r="X35" s="41">
        <f>V35+W35</f>
        <v>1</v>
      </c>
      <c r="Y35" s="42">
        <f>C35</f>
        <v>18350.3</v>
      </c>
      <c r="Z35" s="27"/>
      <c r="AA35" s="27">
        <v>18350.3</v>
      </c>
      <c r="AB35" s="27"/>
      <c r="AC35" s="27">
        <f>J35</f>
        <v>627907</v>
      </c>
      <c r="AD35" s="27">
        <f>K35</f>
        <v>480853.61</v>
      </c>
      <c r="AE35" s="27">
        <v>79794</v>
      </c>
      <c r="AF35" s="27">
        <f>AC35-AD35-AE35</f>
        <v>67259.390000000014</v>
      </c>
      <c r="AG35" s="26">
        <f>AF35*10%</f>
        <v>6725.9390000000021</v>
      </c>
      <c r="AH35" s="27">
        <f>IF(AA35&gt;0,AA35,0)+AG35+IF(AB35&gt;0,AB35,0)</f>
        <v>25076.239000000001</v>
      </c>
      <c r="AI35" s="39">
        <f>IF((Y35-IF(Z35&gt;0,Z35,0)-IF(AA35&gt;0,AA35,0)-IF(AB35&gt;0,AB35,0))/(AC35-AD35-AE35)&gt;0,(Y35-IF(Z35&gt;0,Z35,0)-IF(AA35&gt;0,AA35,0)-IF(AB35&gt;0,AB35,0))/(AC35-AD35-AE35),0)</f>
        <v>0</v>
      </c>
      <c r="AJ35" s="16">
        <f>IF(AI35&lt;=0.1,1.5,0)</f>
        <v>1.5</v>
      </c>
      <c r="AK35" s="38"/>
      <c r="AL35" s="41">
        <f>AJ35+AK35</f>
        <v>1.5</v>
      </c>
      <c r="AM35" s="40"/>
      <c r="AN35" s="38"/>
      <c r="AO35" s="39">
        <v>0.98699999999999999</v>
      </c>
      <c r="AP35" s="21">
        <f>IF(AO35&lt;=1,1,0)</f>
        <v>1</v>
      </c>
      <c r="AQ35" s="38"/>
      <c r="AR35" s="37">
        <f>AP35+AQ35</f>
        <v>1</v>
      </c>
      <c r="AS35" s="40"/>
      <c r="AT35" s="38"/>
      <c r="AU35" s="39">
        <v>0.95399999999999996</v>
      </c>
      <c r="AV35" s="21">
        <f>IF(AU35&lt;=1,1,0)</f>
        <v>1</v>
      </c>
      <c r="AW35" s="38"/>
      <c r="AX35" s="37">
        <f>AV35+AW35</f>
        <v>1</v>
      </c>
      <c r="AY35" s="18"/>
      <c r="AZ35" s="17"/>
      <c r="BA35" s="16">
        <f>AZ35</f>
        <v>0</v>
      </c>
      <c r="BB35" s="15">
        <f>H35+Q35+X35+AL35+BA35+AR35+AX35</f>
        <v>6.5</v>
      </c>
    </row>
    <row r="36" spans="1:54" s="14" customFormat="1" ht="13" x14ac:dyDescent="0.3">
      <c r="A36" s="44" t="s">
        <v>5</v>
      </c>
      <c r="B36" s="42">
        <v>0</v>
      </c>
      <c r="C36" s="42">
        <v>15086.2</v>
      </c>
      <c r="D36" s="42">
        <v>0</v>
      </c>
      <c r="E36" s="33">
        <f>IF(AND(B36=0,D36=0),0,B36/(IF(C36&gt;0,C36,0)+D36))</f>
        <v>0</v>
      </c>
      <c r="F36" s="46">
        <f>IF(E36&lt;=1.05,1,0)</f>
        <v>1</v>
      </c>
      <c r="G36" s="38"/>
      <c r="H36" s="41">
        <f>F36+G36</f>
        <v>1</v>
      </c>
      <c r="I36" s="34">
        <v>20972.78</v>
      </c>
      <c r="J36" s="34">
        <v>1699515.18</v>
      </c>
      <c r="K36" s="35">
        <v>1274595.3</v>
      </c>
      <c r="L36" s="34">
        <v>178718</v>
      </c>
      <c r="M36" s="42">
        <v>0</v>
      </c>
      <c r="N36" s="33">
        <f>(I36)/(J36-K36-L36)</f>
        <v>8.5185295904320502E-2</v>
      </c>
      <c r="O36" s="46">
        <f>IF(N36&lt;=1,1,0)</f>
        <v>1</v>
      </c>
      <c r="P36" s="38"/>
      <c r="Q36" s="41">
        <f>O36+P36</f>
        <v>1</v>
      </c>
      <c r="R36" s="43">
        <v>20.97</v>
      </c>
      <c r="S36" s="42">
        <v>1721821.3</v>
      </c>
      <c r="T36" s="31">
        <v>442036.80800000002</v>
      </c>
      <c r="U36" s="33">
        <f>R36/(S36-T36)</f>
        <v>1.6385571266947341E-5</v>
      </c>
      <c r="V36" s="46">
        <f>IF(U36&lt;=0.15,1,0)</f>
        <v>1</v>
      </c>
      <c r="W36" s="38"/>
      <c r="X36" s="41">
        <f>V36+W36</f>
        <v>1</v>
      </c>
      <c r="Y36" s="42">
        <f>C36</f>
        <v>15086.2</v>
      </c>
      <c r="Z36" s="27"/>
      <c r="AA36" s="27">
        <v>15086.2</v>
      </c>
      <c r="AB36" s="27"/>
      <c r="AC36" s="27">
        <f>J36</f>
        <v>1699515.18</v>
      </c>
      <c r="AD36" s="27">
        <f>K36</f>
        <v>1274595.3</v>
      </c>
      <c r="AE36" s="27">
        <v>178718</v>
      </c>
      <c r="AF36" s="27">
        <f>AC36-AD36-AE36</f>
        <v>246201.87999999989</v>
      </c>
      <c r="AG36" s="27">
        <f>AF36*5%</f>
        <v>12310.093999999996</v>
      </c>
      <c r="AH36" s="27">
        <f>IF(AA36&gt;0,AA36,0)+AG36+IF(AB36&gt;0,AB36,0)</f>
        <v>27396.293999999994</v>
      </c>
      <c r="AI36" s="39">
        <f>IF((Y36-IF(Z36&gt;0,Z36,0)-IF(AA36&gt;0,AA36,0)-IF(AB36&gt;0,AB36,0))/(AC36-AD36-AE36)&gt;0,(Y36-IF(Z36&gt;0,Z36,0)-IF(AA36&gt;0,AA36,0)-IF(AB36&gt;0,AB36,0))/(AC36-AD36-AE36),0)</f>
        <v>0</v>
      </c>
      <c r="AJ36" s="16">
        <f>IF(AI36&lt;=0.1,1.5,0)</f>
        <v>1.5</v>
      </c>
      <c r="AK36" s="45"/>
      <c r="AL36" s="41">
        <f>AJ36+AK36</f>
        <v>1.5</v>
      </c>
      <c r="AM36" s="40"/>
      <c r="AN36" s="38"/>
      <c r="AO36" s="39">
        <v>0.84099999999999997</v>
      </c>
      <c r="AP36" s="16">
        <f>IF(AO36&lt;=1,1,0)</f>
        <v>1</v>
      </c>
      <c r="AQ36" s="45"/>
      <c r="AR36" s="37">
        <f>AP36+AQ36</f>
        <v>1</v>
      </c>
      <c r="AS36" s="40"/>
      <c r="AT36" s="38"/>
      <c r="AU36" s="39">
        <v>0.80300000000000005</v>
      </c>
      <c r="AV36" s="16">
        <f>IF(AU36&lt;=1,1,0)</f>
        <v>1</v>
      </c>
      <c r="AW36" s="45"/>
      <c r="AX36" s="37">
        <f>AV36+AW36</f>
        <v>1</v>
      </c>
      <c r="AY36" s="18"/>
      <c r="AZ36" s="17"/>
      <c r="BA36" s="16">
        <f>AZ36</f>
        <v>0</v>
      </c>
      <c r="BB36" s="15">
        <f>H36+Q36+X36+AL36+BA36+AR36+AX36</f>
        <v>6.5</v>
      </c>
    </row>
    <row r="37" spans="1:54" s="14" customFormat="1" ht="13" x14ac:dyDescent="0.3">
      <c r="A37" s="44" t="s">
        <v>4</v>
      </c>
      <c r="B37" s="42">
        <v>0</v>
      </c>
      <c r="C37" s="42">
        <v>7130.7</v>
      </c>
      <c r="D37" s="42">
        <v>0</v>
      </c>
      <c r="E37" s="33">
        <f>IF(AND(B37=0,D37=0),0,B37/(IF(C37&gt;0,C37,0)+D37))</f>
        <v>0</v>
      </c>
      <c r="F37" s="29">
        <f>IF(E37&lt;=1.05,1,0)</f>
        <v>1</v>
      </c>
      <c r="G37" s="38"/>
      <c r="H37" s="41">
        <f>F37+G37</f>
        <v>1</v>
      </c>
      <c r="I37" s="34">
        <v>0</v>
      </c>
      <c r="J37" s="34">
        <v>502038.04</v>
      </c>
      <c r="K37" s="35">
        <v>353928.54</v>
      </c>
      <c r="L37" s="34">
        <v>105638</v>
      </c>
      <c r="M37" s="42">
        <v>0</v>
      </c>
      <c r="N37" s="33">
        <f>(I37)/(J37-K37-L37)</f>
        <v>0</v>
      </c>
      <c r="O37" s="29">
        <f>IF(N37&lt;=1,1,0)</f>
        <v>1</v>
      </c>
      <c r="P37" s="38"/>
      <c r="Q37" s="41">
        <f>O37+P37</f>
        <v>1</v>
      </c>
      <c r="R37" s="43">
        <v>0</v>
      </c>
      <c r="S37" s="42">
        <v>509168.7</v>
      </c>
      <c r="T37" s="31">
        <v>174770.90599999999</v>
      </c>
      <c r="U37" s="33">
        <f>R37/(S37-T37)</f>
        <v>0</v>
      </c>
      <c r="V37" s="29">
        <f>IF(U37&lt;=0.15,1,0)</f>
        <v>1</v>
      </c>
      <c r="W37" s="38"/>
      <c r="X37" s="41">
        <f>V37+W37</f>
        <v>1</v>
      </c>
      <c r="Y37" s="42">
        <f>C37</f>
        <v>7130.7</v>
      </c>
      <c r="Z37" s="27"/>
      <c r="AA37" s="27">
        <v>7130.7</v>
      </c>
      <c r="AB37" s="27"/>
      <c r="AC37" s="27">
        <f>J37</f>
        <v>502038.04</v>
      </c>
      <c r="AD37" s="27">
        <f>K37</f>
        <v>353928.54</v>
      </c>
      <c r="AE37" s="27">
        <v>105638</v>
      </c>
      <c r="AF37" s="27">
        <f>AC37-AD37-AE37</f>
        <v>42471.5</v>
      </c>
      <c r="AG37" s="26">
        <f>AF37*10%</f>
        <v>4247.1500000000005</v>
      </c>
      <c r="AH37" s="27">
        <f>IF(AA37&gt;0,AA37,0)+AG37+IF(AB37&gt;0,AB37,0)</f>
        <v>11377.85</v>
      </c>
      <c r="AI37" s="39">
        <f>IF((Y37-IF(Z37&gt;0,Z37,0)-IF(AA37&gt;0,AA37,0)-IF(AB37&gt;0,AB37,0))/(AC37-AD37-AE37)&gt;0,(Y37-IF(Z37&gt;0,Z37,0)-IF(AA37&gt;0,AA37,0)-IF(AB37&gt;0,AB37,0))/(AC37-AD37-AE37),0)</f>
        <v>0</v>
      </c>
      <c r="AJ37" s="16">
        <f>IF(AI37&lt;=0.1,1.5,0)</f>
        <v>1.5</v>
      </c>
      <c r="AK37" s="38"/>
      <c r="AL37" s="41">
        <f>AJ37+AK37</f>
        <v>1.5</v>
      </c>
      <c r="AM37" s="40"/>
      <c r="AN37" s="38"/>
      <c r="AO37" s="39">
        <v>0.88</v>
      </c>
      <c r="AP37" s="21">
        <f>IF(AO37&lt;=1,1,0)</f>
        <v>1</v>
      </c>
      <c r="AQ37" s="38"/>
      <c r="AR37" s="37">
        <f>AP37+AQ37</f>
        <v>1</v>
      </c>
      <c r="AS37" s="40"/>
      <c r="AT37" s="38"/>
      <c r="AU37" s="39">
        <v>0.91</v>
      </c>
      <c r="AV37" s="21">
        <f>IF(AU37&lt;=1,1,0)</f>
        <v>1</v>
      </c>
      <c r="AW37" s="38"/>
      <c r="AX37" s="37">
        <f>AV37+AW37</f>
        <v>1</v>
      </c>
      <c r="AY37" s="18"/>
      <c r="AZ37" s="17"/>
      <c r="BA37" s="16">
        <f>AZ37</f>
        <v>0</v>
      </c>
      <c r="BB37" s="15">
        <f>H37+Q37+X37+AL37+BA37+AR37+AX37</f>
        <v>6.5</v>
      </c>
    </row>
    <row r="38" spans="1:54" s="14" customFormat="1" ht="13" x14ac:dyDescent="0.3">
      <c r="A38" s="44" t="s">
        <v>3</v>
      </c>
      <c r="B38" s="28">
        <v>0</v>
      </c>
      <c r="C38" s="28">
        <v>155438.39999999999</v>
      </c>
      <c r="D38" s="28">
        <v>0</v>
      </c>
      <c r="E38" s="33">
        <f>IF(AND(B38=0,D38=0),0,B38/(IF(C38&gt;0,C38,0)+D38))</f>
        <v>0</v>
      </c>
      <c r="F38" s="29">
        <f>IF(E38&lt;=1.05,1,0)</f>
        <v>1</v>
      </c>
      <c r="G38" s="20"/>
      <c r="H38" s="24">
        <f>F38+G38</f>
        <v>1</v>
      </c>
      <c r="I38" s="34">
        <v>0</v>
      </c>
      <c r="J38" s="36">
        <v>1079522.6499999999</v>
      </c>
      <c r="K38" s="35">
        <v>849675.3</v>
      </c>
      <c r="L38" s="34">
        <v>157561</v>
      </c>
      <c r="M38" s="28">
        <v>0</v>
      </c>
      <c r="N38" s="33">
        <f>(I38)/(J38-K38-L38)</f>
        <v>0</v>
      </c>
      <c r="O38" s="29">
        <f>IF(N38&lt;=1,1,0)</f>
        <v>1</v>
      </c>
      <c r="P38" s="20"/>
      <c r="Q38" s="24">
        <f>O38+P38</f>
        <v>1</v>
      </c>
      <c r="R38" s="32">
        <v>0</v>
      </c>
      <c r="S38" s="28">
        <v>1231874.3999999999</v>
      </c>
      <c r="T38" s="31">
        <v>379428.97</v>
      </c>
      <c r="U38" s="30">
        <f>R38/(S38-T38)</f>
        <v>0</v>
      </c>
      <c r="V38" s="29">
        <f>IF(U38&lt;=0.15,1,0)</f>
        <v>1</v>
      </c>
      <c r="W38" s="20"/>
      <c r="X38" s="24">
        <f>V38+W38</f>
        <v>1</v>
      </c>
      <c r="Y38" s="28">
        <f>C38</f>
        <v>155438.39999999999</v>
      </c>
      <c r="Z38" s="26"/>
      <c r="AA38" s="26">
        <v>155438.39999999999</v>
      </c>
      <c r="AB38" s="26"/>
      <c r="AC38" s="26">
        <f>J38</f>
        <v>1079522.6499999999</v>
      </c>
      <c r="AD38" s="26">
        <f>K38</f>
        <v>849675.3</v>
      </c>
      <c r="AE38" s="27">
        <v>157561</v>
      </c>
      <c r="AF38" s="26">
        <f>AC38-AD38-AE38</f>
        <v>72286.34999999986</v>
      </c>
      <c r="AG38" s="26">
        <f>AF38*10%</f>
        <v>7228.6349999999866</v>
      </c>
      <c r="AH38" s="26">
        <f>IF(AA38&gt;0,AA38,0)+AG38+IF(AB38&gt;0,AB38,0)</f>
        <v>162667.03499999997</v>
      </c>
      <c r="AI38" s="25">
        <f>IF((Y38-IF(Z38&gt;0,Z38,0)-IF(AA38&gt;0,AA38,0)-IF(AB38&gt;0,AB38,0))/(AC38-AD38-AE38)&gt;0,(Y38-IF(Z38&gt;0,Z38,0)-IF(AA38&gt;0,AA38,0)-IF(AB38&gt;0,AB38,0))/(AC38-AD38-AE38),0)</f>
        <v>0</v>
      </c>
      <c r="AJ38" s="16">
        <f>IF(AI38&lt;=0.1,1.5,0)</f>
        <v>1.5</v>
      </c>
      <c r="AK38" s="20"/>
      <c r="AL38" s="24">
        <f>AJ38+AK38</f>
        <v>1.5</v>
      </c>
      <c r="AM38" s="23"/>
      <c r="AN38" s="20"/>
      <c r="AO38" s="22">
        <v>0.70299999999999996</v>
      </c>
      <c r="AP38" s="21">
        <f>IF(AO38&lt;=1,1,0)</f>
        <v>1</v>
      </c>
      <c r="AQ38" s="20"/>
      <c r="AR38" s="19">
        <f>AP38+AQ38</f>
        <v>1</v>
      </c>
      <c r="AS38" s="23"/>
      <c r="AT38" s="20"/>
      <c r="AU38" s="22">
        <v>0.84499999999999997</v>
      </c>
      <c r="AV38" s="21">
        <f>IF(AU38&lt;=1,1,0)</f>
        <v>1</v>
      </c>
      <c r="AW38" s="20"/>
      <c r="AX38" s="19">
        <f>AV38+AW38</f>
        <v>1</v>
      </c>
      <c r="AY38" s="18"/>
      <c r="AZ38" s="17"/>
      <c r="BA38" s="16">
        <f>AZ38</f>
        <v>0</v>
      </c>
      <c r="BB38" s="15">
        <f>H38+Q38+X38+AL38+BA38+AR38+AX38</f>
        <v>6.5</v>
      </c>
    </row>
    <row r="39" spans="1:54" s="14" customFormat="1" ht="13" x14ac:dyDescent="0.3">
      <c r="A39" s="44" t="s">
        <v>2</v>
      </c>
      <c r="B39" s="28">
        <v>0</v>
      </c>
      <c r="C39" s="28">
        <v>16986.099999999999</v>
      </c>
      <c r="D39" s="28">
        <v>0</v>
      </c>
      <c r="E39" s="33">
        <f>IF(AND(B39=0,D39=0),0,B39/(IF(C39&gt;0,C39,0)+D39))</f>
        <v>0</v>
      </c>
      <c r="F39" s="29">
        <f>IF(E39&lt;=1.05,1,0)</f>
        <v>1</v>
      </c>
      <c r="G39" s="20"/>
      <c r="H39" s="24">
        <f>F39+G39</f>
        <v>1</v>
      </c>
      <c r="I39" s="34">
        <v>3500</v>
      </c>
      <c r="J39" s="36">
        <v>1067074.1399999999</v>
      </c>
      <c r="K39" s="35">
        <v>849167.49</v>
      </c>
      <c r="L39" s="34">
        <v>150445</v>
      </c>
      <c r="M39" s="28">
        <v>0</v>
      </c>
      <c r="N39" s="33">
        <f>(I39)/(J39-K39-L39)</f>
        <v>5.1881328132353785E-2</v>
      </c>
      <c r="O39" s="29">
        <f>IF(N39&lt;=1,1,0)</f>
        <v>1</v>
      </c>
      <c r="P39" s="20"/>
      <c r="Q39" s="24">
        <f>O39+P39</f>
        <v>1</v>
      </c>
      <c r="R39" s="32">
        <v>3.5</v>
      </c>
      <c r="S39" s="28">
        <v>1084060.2</v>
      </c>
      <c r="T39" s="31">
        <v>313573.06099999999</v>
      </c>
      <c r="U39" s="30">
        <f>R39/(S39-T39)</f>
        <v>4.5425806906298016E-6</v>
      </c>
      <c r="V39" s="29">
        <f>IF(U39&lt;=0.15,1,0)</f>
        <v>1</v>
      </c>
      <c r="W39" s="20"/>
      <c r="X39" s="24">
        <f>V39+W39</f>
        <v>1</v>
      </c>
      <c r="Y39" s="28">
        <f>C39</f>
        <v>16986.099999999999</v>
      </c>
      <c r="Z39" s="26"/>
      <c r="AA39" s="26">
        <v>16986.099999999999</v>
      </c>
      <c r="AB39" s="26"/>
      <c r="AC39" s="26">
        <f>J39</f>
        <v>1067074.1399999999</v>
      </c>
      <c r="AD39" s="26">
        <f>K39</f>
        <v>849167.49</v>
      </c>
      <c r="AE39" s="27">
        <v>150445</v>
      </c>
      <c r="AF39" s="26">
        <f>AC39-AD39-AE39</f>
        <v>67461.649999999907</v>
      </c>
      <c r="AG39" s="26">
        <f>AF39*10%</f>
        <v>6746.1649999999909</v>
      </c>
      <c r="AH39" s="26">
        <f>IF(AA39&gt;0,AA39,0)+AG39+IF(AB39&gt;0,AB39,0)</f>
        <v>23732.264999999989</v>
      </c>
      <c r="AI39" s="25">
        <f>IF((Y39-IF(Z39&gt;0,Z39,0)-IF(AA39&gt;0,AA39,0)-IF(AB39&gt;0,AB39,0))/(AC39-AD39-AE39)&gt;0,(Y39-IF(Z39&gt;0,Z39,0)-IF(AA39&gt;0,AA39,0)-IF(AB39&gt;0,AB39,0))/(AC39-AD39-AE39),0)</f>
        <v>0</v>
      </c>
      <c r="AJ39" s="16">
        <f>IF(AI39&lt;=0.1,1.5,0)</f>
        <v>1.5</v>
      </c>
      <c r="AK39" s="20"/>
      <c r="AL39" s="24">
        <f>AJ39+AK39</f>
        <v>1.5</v>
      </c>
      <c r="AM39" s="23"/>
      <c r="AN39" s="20"/>
      <c r="AO39" s="22">
        <v>0.90800000000000003</v>
      </c>
      <c r="AP39" s="21">
        <f>IF(AO39&lt;=1,1,0)</f>
        <v>1</v>
      </c>
      <c r="AQ39" s="20"/>
      <c r="AR39" s="19">
        <f>AP39+AQ39</f>
        <v>1</v>
      </c>
      <c r="AS39" s="23"/>
      <c r="AT39" s="20"/>
      <c r="AU39" s="22">
        <v>0.91900000000000004</v>
      </c>
      <c r="AV39" s="21">
        <f>IF(AU39&lt;=1,1,0)</f>
        <v>1</v>
      </c>
      <c r="AW39" s="20"/>
      <c r="AX39" s="19">
        <f>AV39+AW39</f>
        <v>1</v>
      </c>
      <c r="AY39" s="18"/>
      <c r="AZ39" s="17"/>
      <c r="BA39" s="16">
        <f>AZ39</f>
        <v>0</v>
      </c>
      <c r="BB39" s="15">
        <f>H39+Q39+X39+AL39+BA39+AR39+AX39</f>
        <v>6.5</v>
      </c>
    </row>
    <row r="40" spans="1:54" s="14" customFormat="1" ht="13.5" thickBot="1" x14ac:dyDescent="0.35">
      <c r="A40" s="44" t="s">
        <v>1</v>
      </c>
      <c r="B40" s="28">
        <v>0</v>
      </c>
      <c r="C40" s="28">
        <v>52629</v>
      </c>
      <c r="D40" s="28">
        <v>0</v>
      </c>
      <c r="E40" s="33">
        <f>IF(AND(B40=0,D40=0),0,B40/(IF(C40&gt;0,C40,0)+D40))</f>
        <v>0</v>
      </c>
      <c r="F40" s="29">
        <f>IF(E40&lt;=1.05,1,0)</f>
        <v>1</v>
      </c>
      <c r="G40" s="20"/>
      <c r="H40" s="24">
        <f>F40+G40</f>
        <v>1</v>
      </c>
      <c r="I40" s="34">
        <v>0</v>
      </c>
      <c r="J40" s="36">
        <v>1093110.96</v>
      </c>
      <c r="K40" s="35">
        <v>773413.96</v>
      </c>
      <c r="L40" s="34">
        <v>225401</v>
      </c>
      <c r="M40" s="28">
        <v>0</v>
      </c>
      <c r="N40" s="33">
        <f>(I40)/(J40-K40-L40)</f>
        <v>0</v>
      </c>
      <c r="O40" s="29">
        <f>IF(N40&lt;=1,1,0)</f>
        <v>1</v>
      </c>
      <c r="P40" s="20"/>
      <c r="Q40" s="24">
        <f>O40+P40</f>
        <v>1</v>
      </c>
      <c r="R40" s="32">
        <v>0</v>
      </c>
      <c r="S40" s="28">
        <v>1145739.8999999999</v>
      </c>
      <c r="T40" s="31">
        <v>455917.26699999999</v>
      </c>
      <c r="U40" s="30">
        <f>R40/(S40-T40)</f>
        <v>0</v>
      </c>
      <c r="V40" s="29">
        <f>IF(U40&lt;=0.15,1,0)</f>
        <v>1</v>
      </c>
      <c r="W40" s="20"/>
      <c r="X40" s="24">
        <f>V40+W40</f>
        <v>1</v>
      </c>
      <c r="Y40" s="28">
        <f>C40</f>
        <v>52629</v>
      </c>
      <c r="Z40" s="26"/>
      <c r="AA40" s="26">
        <v>52629</v>
      </c>
      <c r="AB40" s="26"/>
      <c r="AC40" s="26">
        <f>J40</f>
        <v>1093110.96</v>
      </c>
      <c r="AD40" s="26">
        <f>K40</f>
        <v>773413.96</v>
      </c>
      <c r="AE40" s="27">
        <v>225401</v>
      </c>
      <c r="AF40" s="26">
        <f>AC40-AD40-AE40</f>
        <v>94296</v>
      </c>
      <c r="AG40" s="26">
        <f>AF40*10%</f>
        <v>9429.6</v>
      </c>
      <c r="AH40" s="26">
        <f>IF(AA40&gt;0,AA40,0)+AG40+IF(AB40&gt;0,AB40,0)</f>
        <v>62058.6</v>
      </c>
      <c r="AI40" s="25">
        <f>IF((Y40-IF(Z40&gt;0,Z40,0)-IF(AA40&gt;0,AA40,0)-IF(AB40&gt;0,AB40,0))/(AC40-AD40-AE40)&gt;0,(Y40-IF(Z40&gt;0,Z40,0)-IF(AA40&gt;0,AA40,0)-IF(AB40&gt;0,AB40,0))/(AC40-AD40-AE40),0)</f>
        <v>0</v>
      </c>
      <c r="AJ40" s="16">
        <f>IF(AI40&lt;=0.1,1.5,0)</f>
        <v>1.5</v>
      </c>
      <c r="AK40" s="20"/>
      <c r="AL40" s="24">
        <f>AJ40+AK40</f>
        <v>1.5</v>
      </c>
      <c r="AM40" s="23"/>
      <c r="AN40" s="20"/>
      <c r="AO40" s="22">
        <v>0.873</v>
      </c>
      <c r="AP40" s="21">
        <f>IF(AO40&lt;=1,1,0)</f>
        <v>1</v>
      </c>
      <c r="AQ40" s="20"/>
      <c r="AR40" s="19">
        <f>AP40+AQ40</f>
        <v>1</v>
      </c>
      <c r="AS40" s="23"/>
      <c r="AT40" s="20"/>
      <c r="AU40" s="22">
        <v>0.879</v>
      </c>
      <c r="AV40" s="21">
        <f>IF(AU40&lt;=1,1,0)</f>
        <v>1</v>
      </c>
      <c r="AW40" s="20"/>
      <c r="AX40" s="19">
        <f>AV40+AW40</f>
        <v>1</v>
      </c>
      <c r="AY40" s="18"/>
      <c r="AZ40" s="17"/>
      <c r="BA40" s="16">
        <f>AZ40</f>
        <v>0</v>
      </c>
      <c r="BB40" s="15">
        <f>H40+Q40+X40+AL40+BA40+AR40+AX40</f>
        <v>6.5</v>
      </c>
    </row>
    <row r="41" spans="1:54" ht="14" thickTop="1" thickBot="1" x14ac:dyDescent="0.35">
      <c r="A41" s="13" t="s">
        <v>0</v>
      </c>
      <c r="B41" s="12">
        <f>SUM(B10:B40)</f>
        <v>1833373.2</v>
      </c>
      <c r="C41" s="12">
        <f>SUM(C10:C40)</f>
        <v>1184963.2000000002</v>
      </c>
      <c r="D41" s="12">
        <f>SUM(D10:D40)</f>
        <v>1637352.8</v>
      </c>
      <c r="E41" s="4"/>
      <c r="F41" s="4"/>
      <c r="G41" s="4"/>
      <c r="H41" s="3"/>
      <c r="I41" s="11">
        <f>SUM(I10:I40)</f>
        <v>3016612.6999999997</v>
      </c>
      <c r="J41" s="10">
        <f>SUM(J10:J40)</f>
        <v>50333485.770000003</v>
      </c>
      <c r="K41" s="10">
        <f>SUM(K10:K40)</f>
        <v>38687280.479999997</v>
      </c>
      <c r="L41" s="10">
        <f>SUM(L10:L40)</f>
        <v>4726577</v>
      </c>
      <c r="M41" s="4">
        <f>SUM(M10:M40)</f>
        <v>0</v>
      </c>
      <c r="N41" s="4"/>
      <c r="O41" s="4"/>
      <c r="P41" s="4"/>
      <c r="Q41" s="3"/>
      <c r="R41" s="6">
        <f>SUM(R10:R40)</f>
        <v>139958.68</v>
      </c>
      <c r="S41" s="4">
        <f>SUM(S10:S40)</f>
        <v>51344027.099999987</v>
      </c>
      <c r="T41" s="9">
        <f>SUM(T10:T40)</f>
        <v>16312831.943</v>
      </c>
      <c r="U41" s="4"/>
      <c r="V41" s="4"/>
      <c r="W41" s="4"/>
      <c r="X41" s="3"/>
      <c r="Y41" s="8">
        <f>SUM(Y10:Y40)</f>
        <v>1184963.2000000002</v>
      </c>
      <c r="Z41" s="6">
        <f>SUM(Z10:Z40)</f>
        <v>0</v>
      </c>
      <c r="AA41" s="6">
        <f>SUM(AA10:AA40)</f>
        <v>988942.79999999993</v>
      </c>
      <c r="AB41" s="6">
        <f>SUM(AB10:AB40)</f>
        <v>0</v>
      </c>
      <c r="AC41" s="6">
        <f>SUM(AC10:AC40)</f>
        <v>50333485.770000003</v>
      </c>
      <c r="AD41" s="6">
        <f>SUM(AD10:AD40)</f>
        <v>38687280.479999997</v>
      </c>
      <c r="AE41" s="6">
        <f>SUM(AE10:AE40)</f>
        <v>4726577</v>
      </c>
      <c r="AF41" s="7"/>
      <c r="AG41" s="7"/>
      <c r="AH41" s="7"/>
      <c r="AI41" s="4"/>
      <c r="AJ41" s="4"/>
      <c r="AK41" s="4"/>
      <c r="AL41" s="4"/>
      <c r="AM41" s="6">
        <f>SUM(AM10:AM40)</f>
        <v>0</v>
      </c>
      <c r="AN41" s="5">
        <f>SUM(AN10:AN40)</f>
        <v>0</v>
      </c>
      <c r="AO41" s="4"/>
      <c r="AP41" s="4"/>
      <c r="AQ41" s="4"/>
      <c r="AR41" s="4"/>
      <c r="AS41" s="5">
        <f>SUM(AS10:AS40)</f>
        <v>0</v>
      </c>
      <c r="AT41" s="5">
        <f>SUM(AT10:AT40)</f>
        <v>0</v>
      </c>
      <c r="AU41" s="4"/>
      <c r="AV41" s="4"/>
      <c r="AW41" s="4"/>
      <c r="AX41" s="4"/>
      <c r="AY41" s="5"/>
      <c r="AZ41" s="4"/>
      <c r="BA41" s="3"/>
      <c r="BB41" s="2"/>
    </row>
    <row r="42" spans="1:54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4 кв. (план)</vt:lpstr>
      <vt:lpstr>'за 4 кв. (план)'!Заголовки_для_печати</vt:lpstr>
      <vt:lpstr>'за 4 кв. (план)'!Область_печати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2025-01-29T14:32:00Z</dcterms:created>
  <dcterms:modified xsi:type="dcterms:W3CDTF">2025-01-29T14:34:03Z</dcterms:modified>
</cp:coreProperties>
</file>