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-10" windowWidth="12880" windowHeight="10250"/>
  </bookViews>
  <sheets>
    <sheet name="за 1 кв." sheetId="1" r:id="rId1"/>
  </sheets>
  <definedNames>
    <definedName name="_xlnm.Print_Titles" localSheetId="0">'за 1 кв.'!$A:$A</definedName>
    <definedName name="_xlnm.Print_Area" localSheetId="0">'за 1 кв.'!$A$1:$AP$41</definedName>
  </definedNames>
  <calcPr calcId="145621"/>
</workbook>
</file>

<file path=xl/calcChain.xml><?xml version="1.0" encoding="utf-8"?>
<calcChain xmlns="http://schemas.openxmlformats.org/spreadsheetml/2006/main">
  <c r="AT41" i="1" l="1"/>
  <c r="AS41" i="1"/>
  <c r="AN41" i="1"/>
  <c r="AM41" i="1"/>
  <c r="AB41" i="1"/>
  <c r="Z41" i="1"/>
  <c r="T41" i="1"/>
  <c r="S41" i="1"/>
  <c r="R41" i="1"/>
  <c r="M41" i="1"/>
  <c r="L41" i="1"/>
  <c r="K41" i="1"/>
  <c r="J41" i="1"/>
  <c r="I41" i="1"/>
  <c r="D41" i="1"/>
  <c r="C41" i="1"/>
  <c r="B41" i="1"/>
  <c r="BA40" i="1"/>
  <c r="AU40" i="1"/>
  <c r="AV40" i="1" s="1"/>
  <c r="AX40" i="1" s="1"/>
  <c r="AO40" i="1"/>
  <c r="AP40" i="1" s="1"/>
  <c r="AR40" i="1" s="1"/>
  <c r="AE40" i="1"/>
  <c r="AD40" i="1"/>
  <c r="AC40" i="1"/>
  <c r="AA40" i="1"/>
  <c r="Y40" i="1"/>
  <c r="V40" i="1"/>
  <c r="X40" i="1" s="1"/>
  <c r="U40" i="1"/>
  <c r="N40" i="1"/>
  <c r="O40" i="1" s="1"/>
  <c r="Q40" i="1" s="1"/>
  <c r="E40" i="1"/>
  <c r="F40" i="1" s="1"/>
  <c r="H40" i="1" s="1"/>
  <c r="BA39" i="1"/>
  <c r="AU39" i="1"/>
  <c r="AV39" i="1" s="1"/>
  <c r="AX39" i="1" s="1"/>
  <c r="AO39" i="1"/>
  <c r="AP39" i="1" s="1"/>
  <c r="AR39" i="1" s="1"/>
  <c r="AE39" i="1"/>
  <c r="AD39" i="1"/>
  <c r="AC39" i="1"/>
  <c r="AA39" i="1"/>
  <c r="Y39" i="1"/>
  <c r="V39" i="1"/>
  <c r="X39" i="1" s="1"/>
  <c r="U39" i="1"/>
  <c r="N39" i="1"/>
  <c r="O39" i="1" s="1"/>
  <c r="Q39" i="1" s="1"/>
  <c r="E39" i="1"/>
  <c r="F39" i="1" s="1"/>
  <c r="H39" i="1" s="1"/>
  <c r="BA38" i="1"/>
  <c r="AU38" i="1"/>
  <c r="AV38" i="1" s="1"/>
  <c r="AX38" i="1" s="1"/>
  <c r="AO38" i="1"/>
  <c r="AP38" i="1" s="1"/>
  <c r="AR38" i="1" s="1"/>
  <c r="AE38" i="1"/>
  <c r="AD38" i="1"/>
  <c r="AC38" i="1"/>
  <c r="AA38" i="1"/>
  <c r="Y38" i="1"/>
  <c r="U38" i="1"/>
  <c r="V38" i="1" s="1"/>
  <c r="X38" i="1" s="1"/>
  <c r="N38" i="1"/>
  <c r="O38" i="1" s="1"/>
  <c r="Q38" i="1" s="1"/>
  <c r="E38" i="1"/>
  <c r="F38" i="1" s="1"/>
  <c r="H38" i="1" s="1"/>
  <c r="BA37" i="1"/>
  <c r="AU37" i="1"/>
  <c r="AV37" i="1" s="1"/>
  <c r="AX37" i="1" s="1"/>
  <c r="AO37" i="1"/>
  <c r="AP37" i="1" s="1"/>
  <c r="AR37" i="1" s="1"/>
  <c r="AE37" i="1"/>
  <c r="AD37" i="1"/>
  <c r="AC37" i="1"/>
  <c r="AA37" i="1"/>
  <c r="Y37" i="1"/>
  <c r="V37" i="1"/>
  <c r="X37" i="1" s="1"/>
  <c r="U37" i="1"/>
  <c r="N37" i="1"/>
  <c r="O37" i="1" s="1"/>
  <c r="Q37" i="1" s="1"/>
  <c r="E37" i="1"/>
  <c r="F37" i="1" s="1"/>
  <c r="H37" i="1" s="1"/>
  <c r="BA36" i="1"/>
  <c r="AU36" i="1"/>
  <c r="AV36" i="1" s="1"/>
  <c r="AX36" i="1" s="1"/>
  <c r="AO36" i="1"/>
  <c r="AP36" i="1" s="1"/>
  <c r="AR36" i="1" s="1"/>
  <c r="AE36" i="1"/>
  <c r="AD36" i="1"/>
  <c r="AC36" i="1"/>
  <c r="AA36" i="1"/>
  <c r="Y36" i="1"/>
  <c r="U36" i="1"/>
  <c r="V36" i="1" s="1"/>
  <c r="X36" i="1" s="1"/>
  <c r="N36" i="1"/>
  <c r="O36" i="1" s="1"/>
  <c r="Q36" i="1" s="1"/>
  <c r="E36" i="1"/>
  <c r="F36" i="1" s="1"/>
  <c r="H36" i="1" s="1"/>
  <c r="BA35" i="1"/>
  <c r="AV35" i="1"/>
  <c r="AX35" i="1" s="1"/>
  <c r="AU35" i="1"/>
  <c r="AO35" i="1"/>
  <c r="AP35" i="1" s="1"/>
  <c r="AR35" i="1" s="1"/>
  <c r="AE35" i="1"/>
  <c r="AD35" i="1"/>
  <c r="AC35" i="1"/>
  <c r="AA35" i="1"/>
  <c r="Y35" i="1"/>
  <c r="U35" i="1"/>
  <c r="V35" i="1" s="1"/>
  <c r="X35" i="1" s="1"/>
  <c r="N35" i="1"/>
  <c r="O35" i="1" s="1"/>
  <c r="Q35" i="1" s="1"/>
  <c r="E35" i="1"/>
  <c r="F35" i="1" s="1"/>
  <c r="H35" i="1" s="1"/>
  <c r="BA34" i="1"/>
  <c r="AU34" i="1"/>
  <c r="AW34" i="1" s="1"/>
  <c r="AX34" i="1" s="1"/>
  <c r="AO34" i="1"/>
  <c r="AQ34" i="1" s="1"/>
  <c r="AR34" i="1" s="1"/>
  <c r="AE34" i="1"/>
  <c r="AD34" i="1"/>
  <c r="AC34" i="1"/>
  <c r="AA34" i="1"/>
  <c r="Y34" i="1"/>
  <c r="U34" i="1"/>
  <c r="W34" i="1" s="1"/>
  <c r="X34" i="1" s="1"/>
  <c r="N34" i="1"/>
  <c r="P34" i="1" s="1"/>
  <c r="Q34" i="1" s="1"/>
  <c r="E34" i="1"/>
  <c r="G34" i="1" s="1"/>
  <c r="H34" i="1" s="1"/>
  <c r="BA33" i="1"/>
  <c r="AV33" i="1"/>
  <c r="AX33" i="1" s="1"/>
  <c r="AU33" i="1"/>
  <c r="AO33" i="1"/>
  <c r="AP33" i="1" s="1"/>
  <c r="AR33" i="1" s="1"/>
  <c r="AE33" i="1"/>
  <c r="AD33" i="1"/>
  <c r="AC33" i="1"/>
  <c r="AA33" i="1"/>
  <c r="Y33" i="1"/>
  <c r="U33" i="1"/>
  <c r="V33" i="1" s="1"/>
  <c r="X33" i="1" s="1"/>
  <c r="N33" i="1"/>
  <c r="O33" i="1" s="1"/>
  <c r="Q33" i="1" s="1"/>
  <c r="E33" i="1"/>
  <c r="F33" i="1" s="1"/>
  <c r="H33" i="1" s="1"/>
  <c r="BA32" i="1"/>
  <c r="AU32" i="1"/>
  <c r="AW32" i="1" s="1"/>
  <c r="AX32" i="1" s="1"/>
  <c r="AO32" i="1"/>
  <c r="AQ32" i="1" s="1"/>
  <c r="AR32" i="1" s="1"/>
  <c r="AE32" i="1"/>
  <c r="AD32" i="1"/>
  <c r="AC32" i="1"/>
  <c r="AA32" i="1"/>
  <c r="Y32" i="1"/>
  <c r="U32" i="1"/>
  <c r="W32" i="1" s="1"/>
  <c r="X32" i="1" s="1"/>
  <c r="N32" i="1"/>
  <c r="P32" i="1" s="1"/>
  <c r="Q32" i="1" s="1"/>
  <c r="E32" i="1"/>
  <c r="G32" i="1" s="1"/>
  <c r="H32" i="1" s="1"/>
  <c r="BA31" i="1"/>
  <c r="AV31" i="1"/>
  <c r="AX31" i="1" s="1"/>
  <c r="AU31" i="1"/>
  <c r="AO31" i="1"/>
  <c r="AP31" i="1" s="1"/>
  <c r="AR31" i="1" s="1"/>
  <c r="AE31" i="1"/>
  <c r="AD31" i="1"/>
  <c r="AC31" i="1"/>
  <c r="AA31" i="1"/>
  <c r="Y31" i="1"/>
  <c r="U31" i="1"/>
  <c r="V31" i="1" s="1"/>
  <c r="X31" i="1" s="1"/>
  <c r="N31" i="1"/>
  <c r="O31" i="1" s="1"/>
  <c r="Q31" i="1" s="1"/>
  <c r="E31" i="1"/>
  <c r="F31" i="1" s="1"/>
  <c r="H31" i="1" s="1"/>
  <c r="BA30" i="1"/>
  <c r="AU30" i="1"/>
  <c r="AW30" i="1" s="1"/>
  <c r="AX30" i="1" s="1"/>
  <c r="AO30" i="1"/>
  <c r="AQ30" i="1" s="1"/>
  <c r="AR30" i="1" s="1"/>
  <c r="AE30" i="1"/>
  <c r="AD30" i="1"/>
  <c r="AC30" i="1"/>
  <c r="AA30" i="1"/>
  <c r="Y30" i="1"/>
  <c r="U30" i="1"/>
  <c r="W30" i="1" s="1"/>
  <c r="X30" i="1" s="1"/>
  <c r="N30" i="1"/>
  <c r="P30" i="1" s="1"/>
  <c r="Q30" i="1" s="1"/>
  <c r="E30" i="1"/>
  <c r="G30" i="1" s="1"/>
  <c r="H30" i="1" s="1"/>
  <c r="BA29" i="1"/>
  <c r="AV29" i="1"/>
  <c r="AX29" i="1" s="1"/>
  <c r="AU29" i="1"/>
  <c r="AO29" i="1"/>
  <c r="AP29" i="1" s="1"/>
  <c r="AR29" i="1" s="1"/>
  <c r="AE29" i="1"/>
  <c r="AD29" i="1"/>
  <c r="AC29" i="1"/>
  <c r="AA29" i="1"/>
  <c r="Y29" i="1"/>
  <c r="U29" i="1"/>
  <c r="V29" i="1" s="1"/>
  <c r="X29" i="1" s="1"/>
  <c r="N29" i="1"/>
  <c r="O29" i="1" s="1"/>
  <c r="Q29" i="1" s="1"/>
  <c r="E29" i="1"/>
  <c r="F29" i="1" s="1"/>
  <c r="H29" i="1" s="1"/>
  <c r="BA28" i="1"/>
  <c r="AU28" i="1"/>
  <c r="AW28" i="1" s="1"/>
  <c r="AX28" i="1" s="1"/>
  <c r="AO28" i="1"/>
  <c r="AQ28" i="1" s="1"/>
  <c r="AR28" i="1" s="1"/>
  <c r="AE28" i="1"/>
  <c r="AD28" i="1"/>
  <c r="AC28" i="1"/>
  <c r="AA28" i="1"/>
  <c r="Y28" i="1"/>
  <c r="U28" i="1"/>
  <c r="W28" i="1" s="1"/>
  <c r="X28" i="1" s="1"/>
  <c r="N28" i="1"/>
  <c r="P28" i="1" s="1"/>
  <c r="Q28" i="1" s="1"/>
  <c r="E28" i="1"/>
  <c r="G28" i="1" s="1"/>
  <c r="H28" i="1" s="1"/>
  <c r="BA27" i="1"/>
  <c r="AU27" i="1"/>
  <c r="AV27" i="1" s="1"/>
  <c r="AX27" i="1" s="1"/>
  <c r="AO27" i="1"/>
  <c r="AP27" i="1" s="1"/>
  <c r="AR27" i="1" s="1"/>
  <c r="AE27" i="1"/>
  <c r="AD27" i="1"/>
  <c r="AC27" i="1"/>
  <c r="AA27" i="1"/>
  <c r="Y27" i="1"/>
  <c r="AI27" i="1" s="1"/>
  <c r="AJ27" i="1" s="1"/>
  <c r="AL27" i="1" s="1"/>
  <c r="U27" i="1"/>
  <c r="V27" i="1" s="1"/>
  <c r="X27" i="1" s="1"/>
  <c r="O27" i="1"/>
  <c r="Q27" i="1" s="1"/>
  <c r="N27" i="1"/>
  <c r="E27" i="1"/>
  <c r="F27" i="1" s="1"/>
  <c r="H27" i="1" s="1"/>
  <c r="BA26" i="1"/>
  <c r="AU26" i="1"/>
  <c r="AW26" i="1" s="1"/>
  <c r="AX26" i="1" s="1"/>
  <c r="AO26" i="1"/>
  <c r="AQ26" i="1" s="1"/>
  <c r="AR26" i="1" s="1"/>
  <c r="AE26" i="1"/>
  <c r="AD26" i="1"/>
  <c r="AC26" i="1"/>
  <c r="AA26" i="1"/>
  <c r="Y26" i="1"/>
  <c r="U26" i="1"/>
  <c r="W26" i="1" s="1"/>
  <c r="X26" i="1" s="1"/>
  <c r="N26" i="1"/>
  <c r="P26" i="1" s="1"/>
  <c r="Q26" i="1" s="1"/>
  <c r="G26" i="1"/>
  <c r="H26" i="1" s="1"/>
  <c r="E26" i="1"/>
  <c r="BA25" i="1"/>
  <c r="AU25" i="1"/>
  <c r="AW25" i="1" s="1"/>
  <c r="AX25" i="1" s="1"/>
  <c r="AO25" i="1"/>
  <c r="AQ25" i="1" s="1"/>
  <c r="AR25" i="1" s="1"/>
  <c r="AE25" i="1"/>
  <c r="AD25" i="1"/>
  <c r="AC25" i="1"/>
  <c r="AA25" i="1"/>
  <c r="Y25" i="1"/>
  <c r="U25" i="1"/>
  <c r="W25" i="1" s="1"/>
  <c r="X25" i="1" s="1"/>
  <c r="N25" i="1"/>
  <c r="P25" i="1" s="1"/>
  <c r="Q25" i="1" s="1"/>
  <c r="E25" i="1"/>
  <c r="G25" i="1" s="1"/>
  <c r="H25" i="1" s="1"/>
  <c r="BA24" i="1"/>
  <c r="AU24" i="1"/>
  <c r="AW24" i="1" s="1"/>
  <c r="AX24" i="1" s="1"/>
  <c r="AQ24" i="1"/>
  <c r="AR24" i="1" s="1"/>
  <c r="AO24" i="1"/>
  <c r="AE24" i="1"/>
  <c r="AD24" i="1"/>
  <c r="AC24" i="1"/>
  <c r="AF24" i="1" s="1"/>
  <c r="AG24" i="1" s="1"/>
  <c r="AA24" i="1"/>
  <c r="Y24" i="1"/>
  <c r="AI24" i="1" s="1"/>
  <c r="AK24" i="1" s="1"/>
  <c r="AL24" i="1" s="1"/>
  <c r="U24" i="1"/>
  <c r="W24" i="1" s="1"/>
  <c r="X24" i="1" s="1"/>
  <c r="N24" i="1"/>
  <c r="P24" i="1" s="1"/>
  <c r="Q24" i="1" s="1"/>
  <c r="E24" i="1"/>
  <c r="G24" i="1" s="1"/>
  <c r="H24" i="1" s="1"/>
  <c r="BA23" i="1"/>
  <c r="AU23" i="1"/>
  <c r="AW23" i="1" s="1"/>
  <c r="AX23" i="1" s="1"/>
  <c r="AO23" i="1"/>
  <c r="AQ23" i="1" s="1"/>
  <c r="AR23" i="1" s="1"/>
  <c r="AE23" i="1"/>
  <c r="AD23" i="1"/>
  <c r="AC23" i="1"/>
  <c r="AA23" i="1"/>
  <c r="Y23" i="1"/>
  <c r="AI23" i="1" s="1"/>
  <c r="AK23" i="1" s="1"/>
  <c r="AL23" i="1" s="1"/>
  <c r="U23" i="1"/>
  <c r="W23" i="1" s="1"/>
  <c r="X23" i="1" s="1"/>
  <c r="P23" i="1"/>
  <c r="Q23" i="1" s="1"/>
  <c r="N23" i="1"/>
  <c r="E23" i="1"/>
  <c r="G23" i="1" s="1"/>
  <c r="H23" i="1" s="1"/>
  <c r="BB23" i="1" s="1"/>
  <c r="BA22" i="1"/>
  <c r="AU22" i="1"/>
  <c r="AV22" i="1" s="1"/>
  <c r="AX22" i="1" s="1"/>
  <c r="AO22" i="1"/>
  <c r="AP22" i="1" s="1"/>
  <c r="AR22" i="1" s="1"/>
  <c r="AE22" i="1"/>
  <c r="AD22" i="1"/>
  <c r="AC22" i="1"/>
  <c r="AA22" i="1"/>
  <c r="Y22" i="1"/>
  <c r="U22" i="1"/>
  <c r="V22" i="1" s="1"/>
  <c r="X22" i="1" s="1"/>
  <c r="N22" i="1"/>
  <c r="O22" i="1" s="1"/>
  <c r="Q22" i="1" s="1"/>
  <c r="F22" i="1"/>
  <c r="H22" i="1" s="1"/>
  <c r="E22" i="1"/>
  <c r="BA21" i="1"/>
  <c r="AU21" i="1"/>
  <c r="AW21" i="1" s="1"/>
  <c r="AX21" i="1" s="1"/>
  <c r="AO21" i="1"/>
  <c r="AQ21" i="1" s="1"/>
  <c r="AR21" i="1" s="1"/>
  <c r="AE21" i="1"/>
  <c r="AD21" i="1"/>
  <c r="AC21" i="1"/>
  <c r="AA21" i="1"/>
  <c r="Y21" i="1"/>
  <c r="U21" i="1"/>
  <c r="W21" i="1" s="1"/>
  <c r="X21" i="1" s="1"/>
  <c r="N21" i="1"/>
  <c r="P21" i="1" s="1"/>
  <c r="Q21" i="1" s="1"/>
  <c r="E21" i="1"/>
  <c r="G21" i="1" s="1"/>
  <c r="H21" i="1" s="1"/>
  <c r="BA20" i="1"/>
  <c r="AU20" i="1"/>
  <c r="AW20" i="1" s="1"/>
  <c r="AX20" i="1" s="1"/>
  <c r="AQ20" i="1"/>
  <c r="AR20" i="1" s="1"/>
  <c r="AO20" i="1"/>
  <c r="AE20" i="1"/>
  <c r="AD20" i="1"/>
  <c r="AC20" i="1"/>
  <c r="AF20" i="1" s="1"/>
  <c r="AG20" i="1" s="1"/>
  <c r="AA20" i="1"/>
  <c r="Y20" i="1"/>
  <c r="AI20" i="1" s="1"/>
  <c r="AK20" i="1" s="1"/>
  <c r="AL20" i="1" s="1"/>
  <c r="U20" i="1"/>
  <c r="W20" i="1" s="1"/>
  <c r="X20" i="1" s="1"/>
  <c r="N20" i="1"/>
  <c r="P20" i="1" s="1"/>
  <c r="Q20" i="1" s="1"/>
  <c r="E20" i="1"/>
  <c r="G20" i="1" s="1"/>
  <c r="H20" i="1" s="1"/>
  <c r="BB20" i="1" s="1"/>
  <c r="BA19" i="1"/>
  <c r="AU19" i="1"/>
  <c r="AV19" i="1" s="1"/>
  <c r="AX19" i="1" s="1"/>
  <c r="AO19" i="1"/>
  <c r="AP19" i="1" s="1"/>
  <c r="AR19" i="1" s="1"/>
  <c r="AE19" i="1"/>
  <c r="AD19" i="1"/>
  <c r="AC19" i="1"/>
  <c r="AA19" i="1"/>
  <c r="Y19" i="1"/>
  <c r="AI19" i="1" s="1"/>
  <c r="AJ19" i="1" s="1"/>
  <c r="AL19" i="1" s="1"/>
  <c r="U19" i="1"/>
  <c r="V19" i="1" s="1"/>
  <c r="X19" i="1" s="1"/>
  <c r="O19" i="1"/>
  <c r="Q19" i="1" s="1"/>
  <c r="N19" i="1"/>
  <c r="H19" i="1"/>
  <c r="E19" i="1"/>
  <c r="F19" i="1" s="1"/>
  <c r="BA18" i="1"/>
  <c r="AU18" i="1"/>
  <c r="AW18" i="1" s="1"/>
  <c r="AX18" i="1" s="1"/>
  <c r="AO18" i="1"/>
  <c r="AQ18" i="1" s="1"/>
  <c r="AR18" i="1" s="1"/>
  <c r="AE18" i="1"/>
  <c r="AD18" i="1"/>
  <c r="AC18" i="1"/>
  <c r="AA18" i="1"/>
  <c r="Y18" i="1"/>
  <c r="W18" i="1"/>
  <c r="X18" i="1" s="1"/>
  <c r="U18" i="1"/>
  <c r="Q18" i="1"/>
  <c r="N18" i="1"/>
  <c r="P18" i="1" s="1"/>
  <c r="G18" i="1"/>
  <c r="H18" i="1" s="1"/>
  <c r="E18" i="1"/>
  <c r="BA17" i="1"/>
  <c r="AU17" i="1"/>
  <c r="AV17" i="1" s="1"/>
  <c r="AX17" i="1" s="1"/>
  <c r="AO17" i="1"/>
  <c r="AP17" i="1" s="1"/>
  <c r="AR17" i="1" s="1"/>
  <c r="AE17" i="1"/>
  <c r="AD17" i="1"/>
  <c r="AC17" i="1"/>
  <c r="AA17" i="1"/>
  <c r="Y17" i="1"/>
  <c r="U17" i="1"/>
  <c r="V17" i="1" s="1"/>
  <c r="X17" i="1" s="1"/>
  <c r="N17" i="1"/>
  <c r="O17" i="1" s="1"/>
  <c r="Q17" i="1" s="1"/>
  <c r="E17" i="1"/>
  <c r="F17" i="1" s="1"/>
  <c r="H17" i="1" s="1"/>
  <c r="BA16" i="1"/>
  <c r="AU16" i="1"/>
  <c r="AV16" i="1" s="1"/>
  <c r="AX16" i="1" s="1"/>
  <c r="AO16" i="1"/>
  <c r="AP16" i="1" s="1"/>
  <c r="AR16" i="1" s="1"/>
  <c r="AE16" i="1"/>
  <c r="AD16" i="1"/>
  <c r="AC16" i="1"/>
  <c r="AA16" i="1"/>
  <c r="Y16" i="1"/>
  <c r="U16" i="1"/>
  <c r="V16" i="1" s="1"/>
  <c r="X16" i="1" s="1"/>
  <c r="N16" i="1"/>
  <c r="O16" i="1" s="1"/>
  <c r="Q16" i="1" s="1"/>
  <c r="E16" i="1"/>
  <c r="F16" i="1" s="1"/>
  <c r="H16" i="1" s="1"/>
  <c r="BA15" i="1"/>
  <c r="AV15" i="1"/>
  <c r="AX15" i="1" s="1"/>
  <c r="AU15" i="1"/>
  <c r="AO15" i="1"/>
  <c r="AP15" i="1" s="1"/>
  <c r="AR15" i="1" s="1"/>
  <c r="AE15" i="1"/>
  <c r="AD15" i="1"/>
  <c r="AC15" i="1"/>
  <c r="AA15" i="1"/>
  <c r="Y15" i="1"/>
  <c r="U15" i="1"/>
  <c r="V15" i="1" s="1"/>
  <c r="X15" i="1" s="1"/>
  <c r="N15" i="1"/>
  <c r="O15" i="1" s="1"/>
  <c r="Q15" i="1" s="1"/>
  <c r="E15" i="1"/>
  <c r="F15" i="1" s="1"/>
  <c r="H15" i="1" s="1"/>
  <c r="BA14" i="1"/>
  <c r="AU14" i="1"/>
  <c r="AV14" i="1" s="1"/>
  <c r="AX14" i="1" s="1"/>
  <c r="AO14" i="1"/>
  <c r="AP14" i="1" s="1"/>
  <c r="AR14" i="1" s="1"/>
  <c r="AE14" i="1"/>
  <c r="AD14" i="1"/>
  <c r="AC14" i="1"/>
  <c r="AA14" i="1"/>
  <c r="Y14" i="1"/>
  <c r="U14" i="1"/>
  <c r="V14" i="1" s="1"/>
  <c r="X14" i="1" s="1"/>
  <c r="N14" i="1"/>
  <c r="O14" i="1" s="1"/>
  <c r="Q14" i="1" s="1"/>
  <c r="E14" i="1"/>
  <c r="F14" i="1" s="1"/>
  <c r="H14" i="1" s="1"/>
  <c r="BA13" i="1"/>
  <c r="AV13" i="1"/>
  <c r="AX13" i="1" s="1"/>
  <c r="AU13" i="1"/>
  <c r="AO13" i="1"/>
  <c r="AP13" i="1" s="1"/>
  <c r="AR13" i="1" s="1"/>
  <c r="AE13" i="1"/>
  <c r="AD13" i="1"/>
  <c r="AC13" i="1"/>
  <c r="AA13" i="1"/>
  <c r="Y13" i="1"/>
  <c r="U13" i="1"/>
  <c r="V13" i="1" s="1"/>
  <c r="X13" i="1" s="1"/>
  <c r="N13" i="1"/>
  <c r="O13" i="1" s="1"/>
  <c r="Q13" i="1" s="1"/>
  <c r="E13" i="1"/>
  <c r="F13" i="1" s="1"/>
  <c r="H13" i="1" s="1"/>
  <c r="BA12" i="1"/>
  <c r="AU12" i="1"/>
  <c r="AV12" i="1" s="1"/>
  <c r="AX12" i="1" s="1"/>
  <c r="AO12" i="1"/>
  <c r="AP12" i="1" s="1"/>
  <c r="AR12" i="1" s="1"/>
  <c r="AE12" i="1"/>
  <c r="AD12" i="1"/>
  <c r="AC12" i="1"/>
  <c r="AA12" i="1"/>
  <c r="Y12" i="1"/>
  <c r="U12" i="1"/>
  <c r="V12" i="1" s="1"/>
  <c r="X12" i="1" s="1"/>
  <c r="N12" i="1"/>
  <c r="O12" i="1" s="1"/>
  <c r="Q12" i="1" s="1"/>
  <c r="E12" i="1"/>
  <c r="F12" i="1" s="1"/>
  <c r="H12" i="1" s="1"/>
  <c r="BA11" i="1"/>
  <c r="AV11" i="1"/>
  <c r="AX11" i="1" s="1"/>
  <c r="AU11" i="1"/>
  <c r="AO11" i="1"/>
  <c r="AP11" i="1" s="1"/>
  <c r="AR11" i="1" s="1"/>
  <c r="AE11" i="1"/>
  <c r="AD11" i="1"/>
  <c r="AC11" i="1"/>
  <c r="AA11" i="1"/>
  <c r="Y11" i="1"/>
  <c r="U11" i="1"/>
  <c r="V11" i="1" s="1"/>
  <c r="X11" i="1" s="1"/>
  <c r="N11" i="1"/>
  <c r="O11" i="1" s="1"/>
  <c r="Q11" i="1" s="1"/>
  <c r="E11" i="1"/>
  <c r="F11" i="1" s="1"/>
  <c r="H11" i="1" s="1"/>
  <c r="BA10" i="1"/>
  <c r="AU10" i="1"/>
  <c r="AV10" i="1" s="1"/>
  <c r="AX10" i="1" s="1"/>
  <c r="AO10" i="1"/>
  <c r="AP10" i="1" s="1"/>
  <c r="AR10" i="1" s="1"/>
  <c r="AE10" i="1"/>
  <c r="AE41" i="1" s="1"/>
  <c r="AD10" i="1"/>
  <c r="AC10" i="1"/>
  <c r="AC41" i="1" s="1"/>
  <c r="AA10" i="1"/>
  <c r="Y10" i="1"/>
  <c r="Y41" i="1" s="1"/>
  <c r="U10" i="1"/>
  <c r="V10" i="1" s="1"/>
  <c r="X10" i="1" s="1"/>
  <c r="N10" i="1"/>
  <c r="O10" i="1" s="1"/>
  <c r="Q10" i="1" s="1"/>
  <c r="E10" i="1"/>
  <c r="F10" i="1" s="1"/>
  <c r="H10" i="1" s="1"/>
  <c r="BB27" i="1" l="1"/>
  <c r="AI21" i="1"/>
  <c r="AK21" i="1" s="1"/>
  <c r="AL21" i="1" s="1"/>
  <c r="BB21" i="1" s="1"/>
  <c r="AI22" i="1"/>
  <c r="AJ22" i="1" s="1"/>
  <c r="AL22" i="1" s="1"/>
  <c r="AF22" i="1"/>
  <c r="AG22" i="1" s="1"/>
  <c r="AI25" i="1"/>
  <c r="AK25" i="1" s="1"/>
  <c r="AL25" i="1" s="1"/>
  <c r="BB25" i="1" s="1"/>
  <c r="AI26" i="1"/>
  <c r="AK26" i="1" s="1"/>
  <c r="AL26" i="1" s="1"/>
  <c r="AF26" i="1"/>
  <c r="AG26" i="1" s="1"/>
  <c r="AI11" i="1"/>
  <c r="AJ11" i="1" s="1"/>
  <c r="AL11" i="1" s="1"/>
  <c r="AI12" i="1"/>
  <c r="AJ12" i="1" s="1"/>
  <c r="AL12" i="1" s="1"/>
  <c r="AF12" i="1"/>
  <c r="AG12" i="1" s="1"/>
  <c r="AH12" i="1" s="1"/>
  <c r="AI13" i="1"/>
  <c r="AJ13" i="1" s="1"/>
  <c r="AL13" i="1" s="1"/>
  <c r="AI14" i="1"/>
  <c r="AJ14" i="1" s="1"/>
  <c r="AL14" i="1" s="1"/>
  <c r="AF14" i="1"/>
  <c r="AG14" i="1" s="1"/>
  <c r="AI15" i="1"/>
  <c r="AJ15" i="1" s="1"/>
  <c r="AL15" i="1" s="1"/>
  <c r="AI16" i="1"/>
  <c r="AJ16" i="1" s="1"/>
  <c r="AL16" i="1" s="1"/>
  <c r="AF16" i="1"/>
  <c r="AG16" i="1" s="1"/>
  <c r="BB19" i="1"/>
  <c r="BB22" i="1"/>
  <c r="AH14" i="1"/>
  <c r="AH16" i="1"/>
  <c r="AI18" i="1"/>
  <c r="AK18" i="1" s="1"/>
  <c r="AL18" i="1" s="1"/>
  <c r="BB18" i="1" s="1"/>
  <c r="AF18" i="1"/>
  <c r="AG18" i="1" s="1"/>
  <c r="AH18" i="1" s="1"/>
  <c r="AI28" i="1"/>
  <c r="AK28" i="1" s="1"/>
  <c r="AL28" i="1" s="1"/>
  <c r="AF28" i="1"/>
  <c r="AG28" i="1" s="1"/>
  <c r="AI29" i="1"/>
  <c r="AJ29" i="1" s="1"/>
  <c r="AL29" i="1" s="1"/>
  <c r="AI30" i="1"/>
  <c r="AK30" i="1" s="1"/>
  <c r="AL30" i="1" s="1"/>
  <c r="AF30" i="1"/>
  <c r="AG30" i="1" s="1"/>
  <c r="AI31" i="1"/>
  <c r="AJ31" i="1" s="1"/>
  <c r="AL31" i="1" s="1"/>
  <c r="AI32" i="1"/>
  <c r="AK32" i="1" s="1"/>
  <c r="AL32" i="1" s="1"/>
  <c r="AF32" i="1"/>
  <c r="AG32" i="1" s="1"/>
  <c r="AI33" i="1"/>
  <c r="AJ33" i="1" s="1"/>
  <c r="AL33" i="1" s="1"/>
  <c r="AI34" i="1"/>
  <c r="AK34" i="1" s="1"/>
  <c r="AL34" i="1" s="1"/>
  <c r="AF34" i="1"/>
  <c r="AG34" i="1" s="1"/>
  <c r="AI35" i="1"/>
  <c r="AJ35" i="1" s="1"/>
  <c r="AL35" i="1" s="1"/>
  <c r="AI37" i="1"/>
  <c r="AJ37" i="1" s="1"/>
  <c r="AL37" i="1" s="1"/>
  <c r="AF37" i="1"/>
  <c r="AG37" i="1" s="1"/>
  <c r="AI38" i="1"/>
  <c r="AJ38" i="1" s="1"/>
  <c r="AL38" i="1" s="1"/>
  <c r="AI39" i="1"/>
  <c r="AJ39" i="1" s="1"/>
  <c r="AL39" i="1" s="1"/>
  <c r="BB39" i="1" s="1"/>
  <c r="AF39" i="1"/>
  <c r="AG39" i="1" s="1"/>
  <c r="BB40" i="1"/>
  <c r="AI40" i="1"/>
  <c r="AJ40" i="1" s="1"/>
  <c r="AL40" i="1" s="1"/>
  <c r="AF40" i="1"/>
  <c r="AG40" i="1" s="1"/>
  <c r="BB24" i="1"/>
  <c r="BB26" i="1"/>
  <c r="BB28" i="1"/>
  <c r="AH28" i="1"/>
  <c r="AH30" i="1"/>
  <c r="AH32" i="1"/>
  <c r="AH34" i="1"/>
  <c r="AH37" i="1"/>
  <c r="AH39" i="1"/>
  <c r="AH40" i="1"/>
  <c r="BB11" i="1"/>
  <c r="BB12" i="1"/>
  <c r="BB13" i="1"/>
  <c r="BB14" i="1"/>
  <c r="BB15" i="1"/>
  <c r="BB16" i="1"/>
  <c r="AF11" i="1"/>
  <c r="AG11" i="1" s="1"/>
  <c r="AH11" i="1" s="1"/>
  <c r="AA41" i="1"/>
  <c r="AD41" i="1"/>
  <c r="AF10" i="1"/>
  <c r="AG10" i="1" s="1"/>
  <c r="AH10" i="1" s="1"/>
  <c r="AI17" i="1"/>
  <c r="AJ17" i="1" s="1"/>
  <c r="AL17" i="1" s="1"/>
  <c r="AH20" i="1"/>
  <c r="AH22" i="1"/>
  <c r="AH24" i="1"/>
  <c r="AH26" i="1"/>
  <c r="AI10" i="1"/>
  <c r="AJ10" i="1" s="1"/>
  <c r="AL10" i="1" s="1"/>
  <c r="BB10" i="1" s="1"/>
  <c r="AF13" i="1"/>
  <c r="AG13" i="1" s="1"/>
  <c r="AH13" i="1" s="1"/>
  <c r="AF15" i="1"/>
  <c r="AG15" i="1" s="1"/>
  <c r="AH15" i="1" s="1"/>
  <c r="BB17" i="1"/>
  <c r="AF17" i="1"/>
  <c r="AG17" i="1" s="1"/>
  <c r="AH17" i="1" s="1"/>
  <c r="BB29" i="1"/>
  <c r="BB30" i="1"/>
  <c r="BB31" i="1"/>
  <c r="BB32" i="1"/>
  <c r="BB33" i="1"/>
  <c r="BB34" i="1"/>
  <c r="BB35" i="1"/>
  <c r="AF19" i="1"/>
  <c r="AG19" i="1" s="1"/>
  <c r="AH19" i="1" s="1"/>
  <c r="AF21" i="1"/>
  <c r="AG21" i="1" s="1"/>
  <c r="AH21" i="1" s="1"/>
  <c r="AF23" i="1"/>
  <c r="AG23" i="1" s="1"/>
  <c r="AH23" i="1" s="1"/>
  <c r="AF25" i="1"/>
  <c r="AG25" i="1" s="1"/>
  <c r="AH25" i="1" s="1"/>
  <c r="AF27" i="1"/>
  <c r="AG27" i="1" s="1"/>
  <c r="AH27" i="1" s="1"/>
  <c r="AI36" i="1"/>
  <c r="AJ36" i="1" s="1"/>
  <c r="AL36" i="1" s="1"/>
  <c r="BB36" i="1" s="1"/>
  <c r="BB37" i="1"/>
  <c r="BB38" i="1"/>
  <c r="AF29" i="1"/>
  <c r="AG29" i="1" s="1"/>
  <c r="AH29" i="1" s="1"/>
  <c r="AF31" i="1"/>
  <c r="AG31" i="1" s="1"/>
  <c r="AH31" i="1" s="1"/>
  <c r="AF33" i="1"/>
  <c r="AG33" i="1" s="1"/>
  <c r="AH33" i="1" s="1"/>
  <c r="AF35" i="1"/>
  <c r="AG35" i="1" s="1"/>
  <c r="AH35" i="1" s="1"/>
  <c r="AF36" i="1"/>
  <c r="AG36" i="1" s="1"/>
  <c r="AH36" i="1" s="1"/>
  <c r="AF38" i="1"/>
  <c r="AG38" i="1" s="1"/>
  <c r="AH38" i="1" s="1"/>
</calcChain>
</file>

<file path=xl/sharedStrings.xml><?xml version="1.0" encoding="utf-8"?>
<sst xmlns="http://schemas.openxmlformats.org/spreadsheetml/2006/main" count="140" uniqueCount="97">
  <si>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</si>
  <si>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</si>
  <si>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</si>
  <si>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</si>
  <si>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</si>
  <si>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</si>
  <si>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</si>
  <si>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</si>
  <si>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</si>
  <si>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</si>
  <si>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</si>
  <si>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</si>
  <si>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</si>
  <si>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</si>
  <si>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</si>
  <si>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</si>
  <si>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</si>
  <si>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</si>
  <si>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</si>
  <si>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</si>
  <si>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</si>
  <si>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</si>
  <si>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</si>
  <si>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</si>
  <si>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</si>
  <si>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</si>
  <si>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</si>
  <si>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</si>
  <si>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</si>
  <si>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</si>
  <si>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</si>
  <si>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</si>
  <si>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</si>
  <si>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</si>
  <si>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</si>
  <si>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</si>
  <si>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</si>
  <si>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</si>
  <si>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</si>
  <si>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</si>
  <si>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</si>
  <si>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</si>
  <si>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</si>
  <si>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</si>
  <si>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</si>
  <si>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</si>
  <si>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</si>
  <si>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</si>
  <si>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</si>
  <si>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</si>
  <si>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</si>
  <si>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</si>
  <si>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</si>
  <si>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план</t>
  </si>
  <si>
    <t>если -, то 0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</si>
  <si>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</si>
  <si>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</si>
  <si>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</si>
  <si>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</si>
  <si>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</si>
  <si>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</si>
  <si>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</si>
  <si>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</si>
  <si>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</si>
  <si>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</si>
  <si>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</si>
  <si>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</si>
  <si>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</si>
  <si>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</si>
  <si>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</si>
  <si>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</si>
  <si>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</si>
  <si>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</si>
  <si>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</si>
  <si>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</si>
  <si>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</si>
  <si>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</si>
  <si>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</si>
  <si>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</si>
  <si>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</si>
  <si>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</si>
  <si>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</si>
  <si>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</si>
  <si>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</si>
  <si>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</si>
  <si>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</si>
  <si>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</si>
  <si>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01.04.2024</t>
  </si>
  <si>
    <t>P5.1</t>
  </si>
  <si>
    <t>P5.2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</si>
  <si>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</si>
  <si>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</si>
  <si>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</si>
  <si>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</si>
  <si>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</si>
  <si>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</si>
  <si>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Р5 = Ai/Бi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</si>
</sst>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49"/>
    <xf numFmtId="0" fontId="14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5" fontId="0" fillId="0" borderId="0" xfId="0" applyNumberFormat="1" applyFill="1"/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6" fillId="7" borderId="18" xfId="0" applyFont="1" applyFill="1" applyBorder="1" applyAlignment="1"/>
    <xf numFmtId="0" fontId="6" fillId="8" borderId="19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166" fontId="6" fillId="9" borderId="27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11" fillId="0" borderId="31" xfId="0" applyFont="1" applyBorder="1" applyAlignment="1">
      <alignment horizontal="center"/>
    </xf>
    <xf numFmtId="0" fontId="0" fillId="0" borderId="24" xfId="0" applyBorder="1"/>
    <xf numFmtId="0" fontId="12" fillId="12" borderId="32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6" fillId="12" borderId="26" xfId="0" applyFont="1" applyFill="1" applyBorder="1" applyAlignment="1">
      <alignment horizontal="center"/>
    </xf>
    <xf numFmtId="0" fontId="12" fillId="12" borderId="29" xfId="0" applyFont="1" applyFill="1" applyBorder="1" applyAlignment="1">
      <alignment horizontal="center"/>
    </xf>
    <xf numFmtId="0" fontId="2" fillId="0" borderId="34" xfId="0" applyFont="1" applyBorder="1"/>
    <xf numFmtId="167" fontId="2" fillId="0" borderId="35" xfId="1" applyNumberFormat="1" applyFont="1" applyFill="1" applyBorder="1"/>
    <xf numFmtId="165" fontId="6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6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6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6" fillId="0" borderId="37" xfId="1" applyNumberFormat="1" applyFont="1" applyFill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6" fillId="0" borderId="40" xfId="1" applyNumberFormat="1" applyFont="1" applyBorder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0" fontId="2" fillId="0" borderId="41" xfId="0" applyFont="1" applyFill="1" applyBorder="1"/>
    <xf numFmtId="172" fontId="6" fillId="0" borderId="13" xfId="1" applyNumberFormat="1" applyFont="1" applyFill="1" applyBorder="1"/>
    <xf numFmtId="169" fontId="2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6" fillId="2" borderId="13" xfId="1" applyNumberFormat="1" applyFont="1" applyFill="1" applyBorder="1"/>
    <xf numFmtId="0" fontId="2" fillId="13" borderId="41" xfId="0" applyFont="1" applyFill="1" applyBorder="1"/>
    <xf numFmtId="167" fontId="2" fillId="13" borderId="35" xfId="1" applyNumberFormat="1" applyFont="1" applyFill="1" applyBorder="1"/>
    <xf numFmtId="165" fontId="6" fillId="13" borderId="35" xfId="1" applyNumberFormat="1" applyFont="1" applyFill="1" applyBorder="1"/>
    <xf numFmtId="168" fontId="2" fillId="13" borderId="36" xfId="1" applyNumberFormat="1" applyFont="1" applyFill="1" applyBorder="1"/>
    <xf numFmtId="168" fontId="2" fillId="13" borderId="13" xfId="1" applyNumberFormat="1" applyFont="1" applyFill="1" applyBorder="1"/>
    <xf numFmtId="169" fontId="6" fillId="13" borderId="37" xfId="1" applyNumberFormat="1" applyFont="1" applyFill="1" applyBorder="1"/>
    <xf numFmtId="165" fontId="2" fillId="13" borderId="35" xfId="1" applyNumberFormat="1" applyFont="1" applyFill="1" applyBorder="1"/>
    <xf numFmtId="4" fontId="2" fillId="13" borderId="36" xfId="1" applyNumberFormat="1" applyFont="1" applyFill="1" applyBorder="1"/>
    <xf numFmtId="170" fontId="2" fillId="13" borderId="36" xfId="1" applyNumberFormat="1" applyFont="1" applyFill="1" applyBorder="1"/>
    <xf numFmtId="167" fontId="2" fillId="13" borderId="13" xfId="1" applyNumberFormat="1" applyFont="1" applyFill="1" applyBorder="1"/>
    <xf numFmtId="172" fontId="6" fillId="13" borderId="13" xfId="1" applyNumberFormat="1" applyFont="1" applyFill="1" applyBorder="1"/>
    <xf numFmtId="169" fontId="2" fillId="13" borderId="36" xfId="1" applyNumberFormat="1" applyFont="1" applyFill="1" applyBorder="1"/>
    <xf numFmtId="169" fontId="2" fillId="13" borderId="13" xfId="1" applyNumberFormat="1" applyFont="1" applyFill="1" applyBorder="1"/>
    <xf numFmtId="167" fontId="2" fillId="13" borderId="39" xfId="1" applyNumberFormat="1" applyFont="1" applyFill="1" applyBorder="1"/>
    <xf numFmtId="0" fontId="6" fillId="12" borderId="42" xfId="0" applyFont="1" applyFill="1" applyBorder="1" applyProtection="1"/>
    <xf numFmtId="168" fontId="6" fillId="12" borderId="43" xfId="1" applyNumberFormat="1" applyFont="1" applyFill="1" applyBorder="1" applyAlignment="1">
      <alignment horizontal="center"/>
    </xf>
    <xf numFmtId="168" fontId="6" fillId="12" borderId="44" xfId="1" applyNumberFormat="1" applyFont="1" applyFill="1" applyBorder="1" applyAlignment="1">
      <alignment horizontal="center"/>
    </xf>
    <xf numFmtId="168" fontId="6" fillId="12" borderId="45" xfId="1" applyNumberFormat="1" applyFont="1" applyFill="1" applyBorder="1" applyAlignment="1">
      <alignment horizontal="center"/>
    </xf>
    <xf numFmtId="165" fontId="6" fillId="12" borderId="44" xfId="1" applyNumberFormat="1" applyFont="1" applyFill="1" applyBorder="1" applyAlignment="1">
      <alignment horizontal="center"/>
    </xf>
    <xf numFmtId="164" fontId="6" fillId="12" borderId="44" xfId="1" applyNumberFormat="1" applyFont="1" applyFill="1" applyBorder="1" applyAlignment="1">
      <alignment horizontal="center"/>
    </xf>
    <xf numFmtId="169" fontId="6" fillId="12" borderId="46" xfId="1" applyNumberFormat="1" applyFont="1" applyFill="1" applyBorder="1" applyAlignment="1">
      <alignment horizontal="center"/>
    </xf>
    <xf numFmtId="169" fontId="6" fillId="12" borderId="44" xfId="1" applyNumberFormat="1" applyFont="1" applyFill="1" applyBorder="1" applyAlignment="1">
      <alignment horizontal="center"/>
    </xf>
    <xf numFmtId="169" fontId="6" fillId="12" borderId="47" xfId="1" applyNumberFormat="1" applyFont="1" applyFill="1" applyBorder="1" applyAlignment="1">
      <alignment horizontal="center"/>
    </xf>
    <xf numFmtId="168" fontId="6" fillId="12" borderId="47" xfId="1" applyNumberFormat="1" applyFont="1" applyFill="1" applyBorder="1" applyAlignment="1">
      <alignment horizontal="center"/>
    </xf>
    <xf numFmtId="168" fontId="6" fillId="12" borderId="46" xfId="1" applyNumberFormat="1" applyFont="1" applyFill="1" applyBorder="1" applyAlignment="1">
      <alignment horizontal="center"/>
    </xf>
    <xf numFmtId="168" fontId="6" fillId="12" borderId="48" xfId="1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3" fillId="0" borderId="0" xfId="1" applyFont="1" applyAlignment="1">
      <alignment horizontal="center" wrapText="1"/>
    </xf>
    <xf numFmtId="164" fontId="3" fillId="0" borderId="1" xfId="1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31" xfId="0" applyBorder="1"/>
    <xf numFmtId="168" fontId="2" fillId="0" borderId="39" xfId="1" applyNumberFormat="1" applyFont="1" applyFill="1" applyBorder="1"/>
    <xf numFmtId="2" fontId="6" fillId="0" borderId="13" xfId="1" applyNumberFormat="1" applyFont="1" applyBorder="1"/>
    <xf numFmtId="169" fontId="2" fillId="0" borderId="36" xfId="1" applyNumberFormat="1" applyFont="1" applyBorder="1"/>
    <xf numFmtId="173" fontId="6" fillId="0" borderId="13" xfId="1" applyNumberFormat="1" applyFont="1" applyBorder="1"/>
    <xf numFmtId="2" fontId="6" fillId="0" borderId="13" xfId="1" applyNumberFormat="1" applyFont="1" applyFill="1" applyBorder="1"/>
    <xf numFmtId="173" fontId="6" fillId="0" borderId="13" xfId="1" applyNumberFormat="1" applyFont="1" applyFill="1" applyBorder="1"/>
    <xf numFmtId="168" fontId="2" fillId="0" borderId="39" xfId="1" applyNumberFormat="1" applyFont="1" applyBorder="1"/>
    <xf numFmtId="168" fontId="2" fillId="13" borderId="39" xfId="1" applyNumberFormat="1" applyFont="1" applyFill="1" applyBorder="1"/>
    <xf numFmtId="2" fontId="6" fillId="13" borderId="13" xfId="1" applyNumberFormat="1" applyFont="1" applyFill="1" applyBorder="1"/>
    <xf numFmtId="173" fontId="6" fillId="13" borderId="13" xfId="1" applyNumberFormat="1" applyFont="1" applyFill="1" applyBorder="1"/>
    <xf numFmtId="164" fontId="0" fillId="0" borderId="0" xfId="0" applyNumberFormat="1"/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tabSelected="1" zoomScale="90" zoomScaleNormal="90" zoomScaleSheetLayoutView="70" workbookViewId="0">
      <pane xSplit="1" ySplit="10" topLeftCell="B26" activePane="bottomRight" state="frozen"/>
      <selection activeCell="A4" sqref="A4:A7"/>
      <selection pane="topRight" activeCell="A4" sqref="A4:A7"/>
      <selection pane="bottomLeft" activeCell="A4" sqref="A4:A7"/>
      <selection pane="bottomRight" activeCell="I3" sqref="I3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40" width="23.90625" hidden="1" customWidth="1"/>
    <col min="41" max="41" width="46" hidden="1" customWidth="1"/>
    <col min="42" max="42" width="16.90625" hidden="1" customWidth="1"/>
    <col min="43" max="43" width="21.08984375" hidden="1" customWidth="1"/>
    <col min="44" max="44" width="20.453125" hidden="1" customWidth="1"/>
    <col min="45" max="45" width="32" hidden="1" customWidth="1"/>
    <col min="46" max="46" width="27.453125" hidden="1" customWidth="1"/>
    <col min="47" max="47" width="31.54296875" hidden="1" customWidth="1"/>
    <col min="48" max="48" width="15.1796875" hidden="1" customWidth="1"/>
    <col min="49" max="49" width="24" hidden="1" customWidth="1"/>
    <col min="50" max="50" width="16.1796875" hidden="1" customWidth="1"/>
    <col min="51" max="52" width="17.90625" hidden="1" customWidth="1"/>
    <col min="53" max="53" width="14.90625" hidden="1" customWidth="1"/>
    <col min="54" max="54" width="13.90625" customWidth="1"/>
    <col min="55" max="239" width="9.08984375" style="6"/>
    <col min="240" max="240" width="30.1796875" style="6" customWidth="1"/>
    <col min="241" max="241" width="22" style="6" customWidth="1"/>
    <col min="242" max="242" width="20.36328125" style="6" customWidth="1"/>
    <col min="243" max="243" width="20.08984375" style="6" customWidth="1"/>
    <col min="244" max="244" width="32.90625" style="6" customWidth="1"/>
    <col min="245" max="245" width="17.90625" style="6" customWidth="1"/>
    <col min="246" max="246" width="23.6328125" style="6" customWidth="1"/>
    <col min="247" max="247" width="15.81640625" style="6" customWidth="1"/>
    <col min="248" max="249" width="20.08984375" style="6" customWidth="1"/>
    <col min="250" max="250" width="17.6328125" style="6" customWidth="1"/>
    <col min="251" max="251" width="17.453125" style="6" customWidth="1"/>
    <col min="252" max="252" width="12.90625" style="6" customWidth="1"/>
    <col min="253" max="253" width="19.54296875" style="6" customWidth="1"/>
    <col min="254" max="254" width="16.6328125" style="6" customWidth="1"/>
    <col min="255" max="255" width="17.08984375" style="6" customWidth="1"/>
    <col min="256" max="256" width="15.81640625" style="6" customWidth="1"/>
    <col min="257" max="257" width="21.54296875" style="6" customWidth="1"/>
    <col min="258" max="258" width="25.36328125" style="6" customWidth="1"/>
    <col min="259" max="259" width="24.36328125" style="6" customWidth="1"/>
    <col min="260" max="260" width="29.6328125" style="6" customWidth="1"/>
    <col min="261" max="261" width="18" style="6" customWidth="1"/>
    <col min="262" max="262" width="23.6328125" style="6" customWidth="1"/>
    <col min="263" max="263" width="14" style="6" customWidth="1"/>
    <col min="264" max="264" width="16.81640625" style="6" customWidth="1"/>
    <col min="265" max="265" width="15.08984375" style="6" customWidth="1"/>
    <col min="266" max="266" width="16.1796875" style="6" customWidth="1"/>
    <col min="267" max="267" width="0" style="6" hidden="1" customWidth="1"/>
    <col min="268" max="268" width="14.90625" style="6" customWidth="1"/>
    <col min="269" max="269" width="15.08984375" style="6" customWidth="1"/>
    <col min="270" max="270" width="14" style="6" customWidth="1"/>
    <col min="271" max="273" width="0" style="6" hidden="1" customWidth="1"/>
    <col min="274" max="274" width="25.453125" style="6" customWidth="1"/>
    <col min="275" max="275" width="12.81640625" style="6" customWidth="1"/>
    <col min="276" max="276" width="16" style="6" customWidth="1"/>
    <col min="277" max="277" width="13.08984375" style="6" customWidth="1"/>
    <col min="278" max="292" width="0" style="6" hidden="1" customWidth="1"/>
    <col min="293" max="293" width="13.90625" style="6" customWidth="1"/>
    <col min="294" max="310" width="0" style="6" hidden="1" customWidth="1"/>
    <col min="311" max="495" width="9.08984375" style="6"/>
    <col min="496" max="496" width="30.1796875" style="6" customWidth="1"/>
    <col min="497" max="497" width="22" style="6" customWidth="1"/>
    <col min="498" max="498" width="20.36328125" style="6" customWidth="1"/>
    <col min="499" max="499" width="20.08984375" style="6" customWidth="1"/>
    <col min="500" max="500" width="32.90625" style="6" customWidth="1"/>
    <col min="501" max="501" width="17.90625" style="6" customWidth="1"/>
    <col min="502" max="502" width="23.6328125" style="6" customWidth="1"/>
    <col min="503" max="503" width="15.81640625" style="6" customWidth="1"/>
    <col min="504" max="505" width="20.08984375" style="6" customWidth="1"/>
    <col min="506" max="506" width="17.6328125" style="6" customWidth="1"/>
    <col min="507" max="507" width="17.453125" style="6" customWidth="1"/>
    <col min="508" max="508" width="12.90625" style="6" customWidth="1"/>
    <col min="509" max="509" width="19.54296875" style="6" customWidth="1"/>
    <col min="510" max="510" width="16.6328125" style="6" customWidth="1"/>
    <col min="511" max="511" width="17.08984375" style="6" customWidth="1"/>
    <col min="512" max="512" width="15.81640625" style="6" customWidth="1"/>
    <col min="513" max="513" width="21.54296875" style="6" customWidth="1"/>
    <col min="514" max="514" width="25.36328125" style="6" customWidth="1"/>
    <col min="515" max="515" width="24.36328125" style="6" customWidth="1"/>
    <col min="516" max="516" width="29.6328125" style="6" customWidth="1"/>
    <col min="517" max="517" width="18" style="6" customWidth="1"/>
    <col min="518" max="518" width="23.6328125" style="6" customWidth="1"/>
    <col min="519" max="519" width="14" style="6" customWidth="1"/>
    <col min="520" max="520" width="16.81640625" style="6" customWidth="1"/>
    <col min="521" max="521" width="15.08984375" style="6" customWidth="1"/>
    <col min="522" max="522" width="16.1796875" style="6" customWidth="1"/>
    <col min="523" max="523" width="0" style="6" hidden="1" customWidth="1"/>
    <col min="524" max="524" width="14.90625" style="6" customWidth="1"/>
    <col min="525" max="525" width="15.08984375" style="6" customWidth="1"/>
    <col min="526" max="526" width="14" style="6" customWidth="1"/>
    <col min="527" max="529" width="0" style="6" hidden="1" customWidth="1"/>
    <col min="530" max="530" width="25.453125" style="6" customWidth="1"/>
    <col min="531" max="531" width="12.81640625" style="6" customWidth="1"/>
    <col min="532" max="532" width="16" style="6" customWidth="1"/>
    <col min="533" max="533" width="13.08984375" style="6" customWidth="1"/>
    <col min="534" max="548" width="0" style="6" hidden="1" customWidth="1"/>
    <col min="549" max="549" width="13.90625" style="6" customWidth="1"/>
    <col min="550" max="566" width="0" style="6" hidden="1" customWidth="1"/>
    <col min="567" max="751" width="9.08984375" style="6"/>
    <col min="752" max="752" width="30.1796875" style="6" customWidth="1"/>
    <col min="753" max="753" width="22" style="6" customWidth="1"/>
    <col min="754" max="754" width="20.36328125" style="6" customWidth="1"/>
    <col min="755" max="755" width="20.08984375" style="6" customWidth="1"/>
    <col min="756" max="756" width="32.90625" style="6" customWidth="1"/>
    <col min="757" max="757" width="17.90625" style="6" customWidth="1"/>
    <col min="758" max="758" width="23.6328125" style="6" customWidth="1"/>
    <col min="759" max="759" width="15.81640625" style="6" customWidth="1"/>
    <col min="760" max="761" width="20.08984375" style="6" customWidth="1"/>
    <col min="762" max="762" width="17.6328125" style="6" customWidth="1"/>
    <col min="763" max="763" width="17.453125" style="6" customWidth="1"/>
    <col min="764" max="764" width="12.90625" style="6" customWidth="1"/>
    <col min="765" max="765" width="19.54296875" style="6" customWidth="1"/>
    <col min="766" max="766" width="16.6328125" style="6" customWidth="1"/>
    <col min="767" max="767" width="17.08984375" style="6" customWidth="1"/>
    <col min="768" max="768" width="15.81640625" style="6" customWidth="1"/>
    <col min="769" max="769" width="21.54296875" style="6" customWidth="1"/>
    <col min="770" max="770" width="25.36328125" style="6" customWidth="1"/>
    <col min="771" max="771" width="24.36328125" style="6" customWidth="1"/>
    <col min="772" max="772" width="29.6328125" style="6" customWidth="1"/>
    <col min="773" max="773" width="18" style="6" customWidth="1"/>
    <col min="774" max="774" width="23.6328125" style="6" customWidth="1"/>
    <col min="775" max="775" width="14" style="6" customWidth="1"/>
    <col min="776" max="776" width="16.81640625" style="6" customWidth="1"/>
    <col min="777" max="777" width="15.08984375" style="6" customWidth="1"/>
    <col min="778" max="778" width="16.1796875" style="6" customWidth="1"/>
    <col min="779" max="779" width="0" style="6" hidden="1" customWidth="1"/>
    <col min="780" max="780" width="14.90625" style="6" customWidth="1"/>
    <col min="781" max="781" width="15.08984375" style="6" customWidth="1"/>
    <col min="782" max="782" width="14" style="6" customWidth="1"/>
    <col min="783" max="785" width="0" style="6" hidden="1" customWidth="1"/>
    <col min="786" max="786" width="25.453125" style="6" customWidth="1"/>
    <col min="787" max="787" width="12.81640625" style="6" customWidth="1"/>
    <col min="788" max="788" width="16" style="6" customWidth="1"/>
    <col min="789" max="789" width="13.08984375" style="6" customWidth="1"/>
    <col min="790" max="804" width="0" style="6" hidden="1" customWidth="1"/>
    <col min="805" max="805" width="13.90625" style="6" customWidth="1"/>
    <col min="806" max="822" width="0" style="6" hidden="1" customWidth="1"/>
    <col min="823" max="1007" width="9.08984375" style="6"/>
    <col min="1008" max="1008" width="30.1796875" style="6" customWidth="1"/>
    <col min="1009" max="1009" width="22" style="6" customWidth="1"/>
    <col min="1010" max="1010" width="20.36328125" style="6" customWidth="1"/>
    <col min="1011" max="1011" width="20.08984375" style="6" customWidth="1"/>
    <col min="1012" max="1012" width="32.90625" style="6" customWidth="1"/>
    <col min="1013" max="1013" width="17.90625" style="6" customWidth="1"/>
    <col min="1014" max="1014" width="23.6328125" style="6" customWidth="1"/>
    <col min="1015" max="1015" width="15.81640625" style="6" customWidth="1"/>
    <col min="1016" max="1017" width="20.08984375" style="6" customWidth="1"/>
    <col min="1018" max="1018" width="17.6328125" style="6" customWidth="1"/>
    <col min="1019" max="1019" width="17.453125" style="6" customWidth="1"/>
    <col min="1020" max="1020" width="12.90625" style="6" customWidth="1"/>
    <col min="1021" max="1021" width="19.54296875" style="6" customWidth="1"/>
    <col min="1022" max="1022" width="16.6328125" style="6" customWidth="1"/>
    <col min="1023" max="1023" width="17.08984375" style="6" customWidth="1"/>
    <col min="1024" max="1024" width="15.81640625" style="6" customWidth="1"/>
    <col min="1025" max="1025" width="21.54296875" style="6" customWidth="1"/>
    <col min="1026" max="1026" width="25.36328125" style="6" customWidth="1"/>
    <col min="1027" max="1027" width="24.36328125" style="6" customWidth="1"/>
    <col min="1028" max="1028" width="29.6328125" style="6" customWidth="1"/>
    <col min="1029" max="1029" width="18" style="6" customWidth="1"/>
    <col min="1030" max="1030" width="23.6328125" style="6" customWidth="1"/>
    <col min="1031" max="1031" width="14" style="6" customWidth="1"/>
    <col min="1032" max="1032" width="16.81640625" style="6" customWidth="1"/>
    <col min="1033" max="1033" width="15.08984375" style="6" customWidth="1"/>
    <col min="1034" max="1034" width="16.1796875" style="6" customWidth="1"/>
    <col min="1035" max="1035" width="0" style="6" hidden="1" customWidth="1"/>
    <col min="1036" max="1036" width="14.90625" style="6" customWidth="1"/>
    <col min="1037" max="1037" width="15.08984375" style="6" customWidth="1"/>
    <col min="1038" max="1038" width="14" style="6" customWidth="1"/>
    <col min="1039" max="1041" width="0" style="6" hidden="1" customWidth="1"/>
    <col min="1042" max="1042" width="25.453125" style="6" customWidth="1"/>
    <col min="1043" max="1043" width="12.81640625" style="6" customWidth="1"/>
    <col min="1044" max="1044" width="16" style="6" customWidth="1"/>
    <col min="1045" max="1045" width="13.08984375" style="6" customWidth="1"/>
    <col min="1046" max="1060" width="0" style="6" hidden="1" customWidth="1"/>
    <col min="1061" max="1061" width="13.90625" style="6" customWidth="1"/>
    <col min="1062" max="1078" width="0" style="6" hidden="1" customWidth="1"/>
    <col min="1079" max="1263" width="9.08984375" style="6"/>
    <col min="1264" max="1264" width="30.1796875" style="6" customWidth="1"/>
    <col min="1265" max="1265" width="22" style="6" customWidth="1"/>
    <col min="1266" max="1266" width="20.36328125" style="6" customWidth="1"/>
    <col min="1267" max="1267" width="20.08984375" style="6" customWidth="1"/>
    <col min="1268" max="1268" width="32.90625" style="6" customWidth="1"/>
    <col min="1269" max="1269" width="17.90625" style="6" customWidth="1"/>
    <col min="1270" max="1270" width="23.6328125" style="6" customWidth="1"/>
    <col min="1271" max="1271" width="15.81640625" style="6" customWidth="1"/>
    <col min="1272" max="1273" width="20.08984375" style="6" customWidth="1"/>
    <col min="1274" max="1274" width="17.6328125" style="6" customWidth="1"/>
    <col min="1275" max="1275" width="17.453125" style="6" customWidth="1"/>
    <col min="1276" max="1276" width="12.90625" style="6" customWidth="1"/>
    <col min="1277" max="1277" width="19.54296875" style="6" customWidth="1"/>
    <col min="1278" max="1278" width="16.6328125" style="6" customWidth="1"/>
    <col min="1279" max="1279" width="17.08984375" style="6" customWidth="1"/>
    <col min="1280" max="1280" width="15.81640625" style="6" customWidth="1"/>
    <col min="1281" max="1281" width="21.54296875" style="6" customWidth="1"/>
    <col min="1282" max="1282" width="25.36328125" style="6" customWidth="1"/>
    <col min="1283" max="1283" width="24.36328125" style="6" customWidth="1"/>
    <col min="1284" max="1284" width="29.6328125" style="6" customWidth="1"/>
    <col min="1285" max="1285" width="18" style="6" customWidth="1"/>
    <col min="1286" max="1286" width="23.6328125" style="6" customWidth="1"/>
    <col min="1287" max="1287" width="14" style="6" customWidth="1"/>
    <col min="1288" max="1288" width="16.81640625" style="6" customWidth="1"/>
    <col min="1289" max="1289" width="15.08984375" style="6" customWidth="1"/>
    <col min="1290" max="1290" width="16.1796875" style="6" customWidth="1"/>
    <col min="1291" max="1291" width="0" style="6" hidden="1" customWidth="1"/>
    <col min="1292" max="1292" width="14.90625" style="6" customWidth="1"/>
    <col min="1293" max="1293" width="15.08984375" style="6" customWidth="1"/>
    <col min="1294" max="1294" width="14" style="6" customWidth="1"/>
    <col min="1295" max="1297" width="0" style="6" hidden="1" customWidth="1"/>
    <col min="1298" max="1298" width="25.453125" style="6" customWidth="1"/>
    <col min="1299" max="1299" width="12.81640625" style="6" customWidth="1"/>
    <col min="1300" max="1300" width="16" style="6" customWidth="1"/>
    <col min="1301" max="1301" width="13.08984375" style="6" customWidth="1"/>
    <col min="1302" max="1316" width="0" style="6" hidden="1" customWidth="1"/>
    <col min="1317" max="1317" width="13.90625" style="6" customWidth="1"/>
    <col min="1318" max="1334" width="0" style="6" hidden="1" customWidth="1"/>
    <col min="1335" max="1519" width="9.08984375" style="6"/>
    <col min="1520" max="1520" width="30.1796875" style="6" customWidth="1"/>
    <col min="1521" max="1521" width="22" style="6" customWidth="1"/>
    <col min="1522" max="1522" width="20.36328125" style="6" customWidth="1"/>
    <col min="1523" max="1523" width="20.08984375" style="6" customWidth="1"/>
    <col min="1524" max="1524" width="32.90625" style="6" customWidth="1"/>
    <col min="1525" max="1525" width="17.90625" style="6" customWidth="1"/>
    <col min="1526" max="1526" width="23.6328125" style="6" customWidth="1"/>
    <col min="1527" max="1527" width="15.81640625" style="6" customWidth="1"/>
    <col min="1528" max="1529" width="20.08984375" style="6" customWidth="1"/>
    <col min="1530" max="1530" width="17.6328125" style="6" customWidth="1"/>
    <col min="1531" max="1531" width="17.453125" style="6" customWidth="1"/>
    <col min="1532" max="1532" width="12.90625" style="6" customWidth="1"/>
    <col min="1533" max="1533" width="19.54296875" style="6" customWidth="1"/>
    <col min="1534" max="1534" width="16.6328125" style="6" customWidth="1"/>
    <col min="1535" max="1535" width="17.08984375" style="6" customWidth="1"/>
    <col min="1536" max="1536" width="15.81640625" style="6" customWidth="1"/>
    <col min="1537" max="1537" width="21.54296875" style="6" customWidth="1"/>
    <col min="1538" max="1538" width="25.36328125" style="6" customWidth="1"/>
    <col min="1539" max="1539" width="24.36328125" style="6" customWidth="1"/>
    <col min="1540" max="1540" width="29.6328125" style="6" customWidth="1"/>
    <col min="1541" max="1541" width="18" style="6" customWidth="1"/>
    <col min="1542" max="1542" width="23.6328125" style="6" customWidth="1"/>
    <col min="1543" max="1543" width="14" style="6" customWidth="1"/>
    <col min="1544" max="1544" width="16.81640625" style="6" customWidth="1"/>
    <col min="1545" max="1545" width="15.08984375" style="6" customWidth="1"/>
    <col min="1546" max="1546" width="16.1796875" style="6" customWidth="1"/>
    <col min="1547" max="1547" width="0" style="6" hidden="1" customWidth="1"/>
    <col min="1548" max="1548" width="14.90625" style="6" customWidth="1"/>
    <col min="1549" max="1549" width="15.08984375" style="6" customWidth="1"/>
    <col min="1550" max="1550" width="14" style="6" customWidth="1"/>
    <col min="1551" max="1553" width="0" style="6" hidden="1" customWidth="1"/>
    <col min="1554" max="1554" width="25.453125" style="6" customWidth="1"/>
    <col min="1555" max="1555" width="12.81640625" style="6" customWidth="1"/>
    <col min="1556" max="1556" width="16" style="6" customWidth="1"/>
    <col min="1557" max="1557" width="13.08984375" style="6" customWidth="1"/>
    <col min="1558" max="1572" width="0" style="6" hidden="1" customWidth="1"/>
    <col min="1573" max="1573" width="13.90625" style="6" customWidth="1"/>
    <col min="1574" max="1590" width="0" style="6" hidden="1" customWidth="1"/>
    <col min="1591" max="1775" width="9.08984375" style="6"/>
    <col min="1776" max="1776" width="30.1796875" style="6" customWidth="1"/>
    <col min="1777" max="1777" width="22" style="6" customWidth="1"/>
    <col min="1778" max="1778" width="20.36328125" style="6" customWidth="1"/>
    <col min="1779" max="1779" width="20.08984375" style="6" customWidth="1"/>
    <col min="1780" max="1780" width="32.90625" style="6" customWidth="1"/>
    <col min="1781" max="1781" width="17.90625" style="6" customWidth="1"/>
    <col min="1782" max="1782" width="23.6328125" style="6" customWidth="1"/>
    <col min="1783" max="1783" width="15.81640625" style="6" customWidth="1"/>
    <col min="1784" max="1785" width="20.08984375" style="6" customWidth="1"/>
    <col min="1786" max="1786" width="17.6328125" style="6" customWidth="1"/>
    <col min="1787" max="1787" width="17.453125" style="6" customWidth="1"/>
    <col min="1788" max="1788" width="12.90625" style="6" customWidth="1"/>
    <col min="1789" max="1789" width="19.54296875" style="6" customWidth="1"/>
    <col min="1790" max="1790" width="16.6328125" style="6" customWidth="1"/>
    <col min="1791" max="1791" width="17.08984375" style="6" customWidth="1"/>
    <col min="1792" max="1792" width="15.81640625" style="6" customWidth="1"/>
    <col min="1793" max="1793" width="21.54296875" style="6" customWidth="1"/>
    <col min="1794" max="1794" width="25.36328125" style="6" customWidth="1"/>
    <col min="1795" max="1795" width="24.36328125" style="6" customWidth="1"/>
    <col min="1796" max="1796" width="29.6328125" style="6" customWidth="1"/>
    <col min="1797" max="1797" width="18" style="6" customWidth="1"/>
    <col min="1798" max="1798" width="23.6328125" style="6" customWidth="1"/>
    <col min="1799" max="1799" width="14" style="6" customWidth="1"/>
    <col min="1800" max="1800" width="16.81640625" style="6" customWidth="1"/>
    <col min="1801" max="1801" width="15.08984375" style="6" customWidth="1"/>
    <col min="1802" max="1802" width="16.1796875" style="6" customWidth="1"/>
    <col min="1803" max="1803" width="0" style="6" hidden="1" customWidth="1"/>
    <col min="1804" max="1804" width="14.90625" style="6" customWidth="1"/>
    <col min="1805" max="1805" width="15.08984375" style="6" customWidth="1"/>
    <col min="1806" max="1806" width="14" style="6" customWidth="1"/>
    <col min="1807" max="1809" width="0" style="6" hidden="1" customWidth="1"/>
    <col min="1810" max="1810" width="25.453125" style="6" customWidth="1"/>
    <col min="1811" max="1811" width="12.81640625" style="6" customWidth="1"/>
    <col min="1812" max="1812" width="16" style="6" customWidth="1"/>
    <col min="1813" max="1813" width="13.08984375" style="6" customWidth="1"/>
    <col min="1814" max="1828" width="0" style="6" hidden="1" customWidth="1"/>
    <col min="1829" max="1829" width="13.90625" style="6" customWidth="1"/>
    <col min="1830" max="1846" width="0" style="6" hidden="1" customWidth="1"/>
    <col min="1847" max="2031" width="9.08984375" style="6"/>
    <col min="2032" max="2032" width="30.1796875" style="6" customWidth="1"/>
    <col min="2033" max="2033" width="22" style="6" customWidth="1"/>
    <col min="2034" max="2034" width="20.36328125" style="6" customWidth="1"/>
    <col min="2035" max="2035" width="20.08984375" style="6" customWidth="1"/>
    <col min="2036" max="2036" width="32.90625" style="6" customWidth="1"/>
    <col min="2037" max="2037" width="17.90625" style="6" customWidth="1"/>
    <col min="2038" max="2038" width="23.6328125" style="6" customWidth="1"/>
    <col min="2039" max="2039" width="15.81640625" style="6" customWidth="1"/>
    <col min="2040" max="2041" width="20.08984375" style="6" customWidth="1"/>
    <col min="2042" max="2042" width="17.6328125" style="6" customWidth="1"/>
    <col min="2043" max="2043" width="17.453125" style="6" customWidth="1"/>
    <col min="2044" max="2044" width="12.90625" style="6" customWidth="1"/>
    <col min="2045" max="2045" width="19.54296875" style="6" customWidth="1"/>
    <col min="2046" max="2046" width="16.6328125" style="6" customWidth="1"/>
    <col min="2047" max="2047" width="17.08984375" style="6" customWidth="1"/>
    <col min="2048" max="2048" width="15.81640625" style="6" customWidth="1"/>
    <col min="2049" max="2049" width="21.54296875" style="6" customWidth="1"/>
    <col min="2050" max="2050" width="25.36328125" style="6" customWidth="1"/>
    <col min="2051" max="2051" width="24.36328125" style="6" customWidth="1"/>
    <col min="2052" max="2052" width="29.6328125" style="6" customWidth="1"/>
    <col min="2053" max="2053" width="18" style="6" customWidth="1"/>
    <col min="2054" max="2054" width="23.6328125" style="6" customWidth="1"/>
    <col min="2055" max="2055" width="14" style="6" customWidth="1"/>
    <col min="2056" max="2056" width="16.81640625" style="6" customWidth="1"/>
    <col min="2057" max="2057" width="15.08984375" style="6" customWidth="1"/>
    <col min="2058" max="2058" width="16.1796875" style="6" customWidth="1"/>
    <col min="2059" max="2059" width="0" style="6" hidden="1" customWidth="1"/>
    <col min="2060" max="2060" width="14.90625" style="6" customWidth="1"/>
    <col min="2061" max="2061" width="15.08984375" style="6" customWidth="1"/>
    <col min="2062" max="2062" width="14" style="6" customWidth="1"/>
    <col min="2063" max="2065" width="0" style="6" hidden="1" customWidth="1"/>
    <col min="2066" max="2066" width="25.453125" style="6" customWidth="1"/>
    <col min="2067" max="2067" width="12.81640625" style="6" customWidth="1"/>
    <col min="2068" max="2068" width="16" style="6" customWidth="1"/>
    <col min="2069" max="2069" width="13.08984375" style="6" customWidth="1"/>
    <col min="2070" max="2084" width="0" style="6" hidden="1" customWidth="1"/>
    <col min="2085" max="2085" width="13.90625" style="6" customWidth="1"/>
    <col min="2086" max="2102" width="0" style="6" hidden="1" customWidth="1"/>
    <col min="2103" max="2287" width="9.08984375" style="6"/>
    <col min="2288" max="2288" width="30.1796875" style="6" customWidth="1"/>
    <col min="2289" max="2289" width="22" style="6" customWidth="1"/>
    <col min="2290" max="2290" width="20.36328125" style="6" customWidth="1"/>
    <col min="2291" max="2291" width="20.08984375" style="6" customWidth="1"/>
    <col min="2292" max="2292" width="32.90625" style="6" customWidth="1"/>
    <col min="2293" max="2293" width="17.90625" style="6" customWidth="1"/>
    <col min="2294" max="2294" width="23.6328125" style="6" customWidth="1"/>
    <col min="2295" max="2295" width="15.81640625" style="6" customWidth="1"/>
    <col min="2296" max="2297" width="20.08984375" style="6" customWidth="1"/>
    <col min="2298" max="2298" width="17.6328125" style="6" customWidth="1"/>
    <col min="2299" max="2299" width="17.453125" style="6" customWidth="1"/>
    <col min="2300" max="2300" width="12.90625" style="6" customWidth="1"/>
    <col min="2301" max="2301" width="19.54296875" style="6" customWidth="1"/>
    <col min="2302" max="2302" width="16.6328125" style="6" customWidth="1"/>
    <col min="2303" max="2303" width="17.08984375" style="6" customWidth="1"/>
    <col min="2304" max="2304" width="15.81640625" style="6" customWidth="1"/>
    <col min="2305" max="2305" width="21.54296875" style="6" customWidth="1"/>
    <col min="2306" max="2306" width="25.36328125" style="6" customWidth="1"/>
    <col min="2307" max="2307" width="24.36328125" style="6" customWidth="1"/>
    <col min="2308" max="2308" width="29.6328125" style="6" customWidth="1"/>
    <col min="2309" max="2309" width="18" style="6" customWidth="1"/>
    <col min="2310" max="2310" width="23.6328125" style="6" customWidth="1"/>
    <col min="2311" max="2311" width="14" style="6" customWidth="1"/>
    <col min="2312" max="2312" width="16.81640625" style="6" customWidth="1"/>
    <col min="2313" max="2313" width="15.08984375" style="6" customWidth="1"/>
    <col min="2314" max="2314" width="16.1796875" style="6" customWidth="1"/>
    <col min="2315" max="2315" width="0" style="6" hidden="1" customWidth="1"/>
    <col min="2316" max="2316" width="14.90625" style="6" customWidth="1"/>
    <col min="2317" max="2317" width="15.08984375" style="6" customWidth="1"/>
    <col min="2318" max="2318" width="14" style="6" customWidth="1"/>
    <col min="2319" max="2321" width="0" style="6" hidden="1" customWidth="1"/>
    <col min="2322" max="2322" width="25.453125" style="6" customWidth="1"/>
    <col min="2323" max="2323" width="12.81640625" style="6" customWidth="1"/>
    <col min="2324" max="2324" width="16" style="6" customWidth="1"/>
    <col min="2325" max="2325" width="13.08984375" style="6" customWidth="1"/>
    <col min="2326" max="2340" width="0" style="6" hidden="1" customWidth="1"/>
    <col min="2341" max="2341" width="13.90625" style="6" customWidth="1"/>
    <col min="2342" max="2358" width="0" style="6" hidden="1" customWidth="1"/>
    <col min="2359" max="2543" width="9.08984375" style="6"/>
    <col min="2544" max="2544" width="30.1796875" style="6" customWidth="1"/>
    <col min="2545" max="2545" width="22" style="6" customWidth="1"/>
    <col min="2546" max="2546" width="20.36328125" style="6" customWidth="1"/>
    <col min="2547" max="2547" width="20.08984375" style="6" customWidth="1"/>
    <col min="2548" max="2548" width="32.90625" style="6" customWidth="1"/>
    <col min="2549" max="2549" width="17.90625" style="6" customWidth="1"/>
    <col min="2550" max="2550" width="23.6328125" style="6" customWidth="1"/>
    <col min="2551" max="2551" width="15.81640625" style="6" customWidth="1"/>
    <col min="2552" max="2553" width="20.08984375" style="6" customWidth="1"/>
    <col min="2554" max="2554" width="17.6328125" style="6" customWidth="1"/>
    <col min="2555" max="2555" width="17.453125" style="6" customWidth="1"/>
    <col min="2556" max="2556" width="12.90625" style="6" customWidth="1"/>
    <col min="2557" max="2557" width="19.54296875" style="6" customWidth="1"/>
    <col min="2558" max="2558" width="16.6328125" style="6" customWidth="1"/>
    <col min="2559" max="2559" width="17.08984375" style="6" customWidth="1"/>
    <col min="2560" max="2560" width="15.81640625" style="6" customWidth="1"/>
    <col min="2561" max="2561" width="21.54296875" style="6" customWidth="1"/>
    <col min="2562" max="2562" width="25.36328125" style="6" customWidth="1"/>
    <col min="2563" max="2563" width="24.36328125" style="6" customWidth="1"/>
    <col min="2564" max="2564" width="29.6328125" style="6" customWidth="1"/>
    <col min="2565" max="2565" width="18" style="6" customWidth="1"/>
    <col min="2566" max="2566" width="23.6328125" style="6" customWidth="1"/>
    <col min="2567" max="2567" width="14" style="6" customWidth="1"/>
    <col min="2568" max="2568" width="16.81640625" style="6" customWidth="1"/>
    <col min="2569" max="2569" width="15.08984375" style="6" customWidth="1"/>
    <col min="2570" max="2570" width="16.1796875" style="6" customWidth="1"/>
    <col min="2571" max="2571" width="0" style="6" hidden="1" customWidth="1"/>
    <col min="2572" max="2572" width="14.90625" style="6" customWidth="1"/>
    <col min="2573" max="2573" width="15.08984375" style="6" customWidth="1"/>
    <col min="2574" max="2574" width="14" style="6" customWidth="1"/>
    <col min="2575" max="2577" width="0" style="6" hidden="1" customWidth="1"/>
    <col min="2578" max="2578" width="25.453125" style="6" customWidth="1"/>
    <col min="2579" max="2579" width="12.81640625" style="6" customWidth="1"/>
    <col min="2580" max="2580" width="16" style="6" customWidth="1"/>
    <col min="2581" max="2581" width="13.08984375" style="6" customWidth="1"/>
    <col min="2582" max="2596" width="0" style="6" hidden="1" customWidth="1"/>
    <col min="2597" max="2597" width="13.90625" style="6" customWidth="1"/>
    <col min="2598" max="2614" width="0" style="6" hidden="1" customWidth="1"/>
    <col min="2615" max="2799" width="9.08984375" style="6"/>
    <col min="2800" max="2800" width="30.1796875" style="6" customWidth="1"/>
    <col min="2801" max="2801" width="22" style="6" customWidth="1"/>
    <col min="2802" max="2802" width="20.36328125" style="6" customWidth="1"/>
    <col min="2803" max="2803" width="20.08984375" style="6" customWidth="1"/>
    <col min="2804" max="2804" width="32.90625" style="6" customWidth="1"/>
    <col min="2805" max="2805" width="17.90625" style="6" customWidth="1"/>
    <col min="2806" max="2806" width="23.6328125" style="6" customWidth="1"/>
    <col min="2807" max="2807" width="15.81640625" style="6" customWidth="1"/>
    <col min="2808" max="2809" width="20.08984375" style="6" customWidth="1"/>
    <col min="2810" max="2810" width="17.6328125" style="6" customWidth="1"/>
    <col min="2811" max="2811" width="17.453125" style="6" customWidth="1"/>
    <col min="2812" max="2812" width="12.90625" style="6" customWidth="1"/>
    <col min="2813" max="2813" width="19.54296875" style="6" customWidth="1"/>
    <col min="2814" max="2814" width="16.6328125" style="6" customWidth="1"/>
    <col min="2815" max="2815" width="17.08984375" style="6" customWidth="1"/>
    <col min="2816" max="2816" width="15.81640625" style="6" customWidth="1"/>
    <col min="2817" max="2817" width="21.54296875" style="6" customWidth="1"/>
    <col min="2818" max="2818" width="25.36328125" style="6" customWidth="1"/>
    <col min="2819" max="2819" width="24.36328125" style="6" customWidth="1"/>
    <col min="2820" max="2820" width="29.6328125" style="6" customWidth="1"/>
    <col min="2821" max="2821" width="18" style="6" customWidth="1"/>
    <col min="2822" max="2822" width="23.6328125" style="6" customWidth="1"/>
    <col min="2823" max="2823" width="14" style="6" customWidth="1"/>
    <col min="2824" max="2824" width="16.81640625" style="6" customWidth="1"/>
    <col min="2825" max="2825" width="15.08984375" style="6" customWidth="1"/>
    <col min="2826" max="2826" width="16.1796875" style="6" customWidth="1"/>
    <col min="2827" max="2827" width="0" style="6" hidden="1" customWidth="1"/>
    <col min="2828" max="2828" width="14.90625" style="6" customWidth="1"/>
    <col min="2829" max="2829" width="15.08984375" style="6" customWidth="1"/>
    <col min="2830" max="2830" width="14" style="6" customWidth="1"/>
    <col min="2831" max="2833" width="0" style="6" hidden="1" customWidth="1"/>
    <col min="2834" max="2834" width="25.453125" style="6" customWidth="1"/>
    <col min="2835" max="2835" width="12.81640625" style="6" customWidth="1"/>
    <col min="2836" max="2836" width="16" style="6" customWidth="1"/>
    <col min="2837" max="2837" width="13.08984375" style="6" customWidth="1"/>
    <col min="2838" max="2852" width="0" style="6" hidden="1" customWidth="1"/>
    <col min="2853" max="2853" width="13.90625" style="6" customWidth="1"/>
    <col min="2854" max="2870" width="0" style="6" hidden="1" customWidth="1"/>
    <col min="2871" max="3055" width="9.08984375" style="6"/>
    <col min="3056" max="3056" width="30.1796875" style="6" customWidth="1"/>
    <col min="3057" max="3057" width="22" style="6" customWidth="1"/>
    <col min="3058" max="3058" width="20.36328125" style="6" customWidth="1"/>
    <col min="3059" max="3059" width="20.08984375" style="6" customWidth="1"/>
    <col min="3060" max="3060" width="32.90625" style="6" customWidth="1"/>
    <col min="3061" max="3061" width="17.90625" style="6" customWidth="1"/>
    <col min="3062" max="3062" width="23.6328125" style="6" customWidth="1"/>
    <col min="3063" max="3063" width="15.81640625" style="6" customWidth="1"/>
    <col min="3064" max="3065" width="20.08984375" style="6" customWidth="1"/>
    <col min="3066" max="3066" width="17.6328125" style="6" customWidth="1"/>
    <col min="3067" max="3067" width="17.453125" style="6" customWidth="1"/>
    <col min="3068" max="3068" width="12.90625" style="6" customWidth="1"/>
    <col min="3069" max="3069" width="19.54296875" style="6" customWidth="1"/>
    <col min="3070" max="3070" width="16.6328125" style="6" customWidth="1"/>
    <col min="3071" max="3071" width="17.08984375" style="6" customWidth="1"/>
    <col min="3072" max="3072" width="15.81640625" style="6" customWidth="1"/>
    <col min="3073" max="3073" width="21.54296875" style="6" customWidth="1"/>
    <col min="3074" max="3074" width="25.36328125" style="6" customWidth="1"/>
    <col min="3075" max="3075" width="24.36328125" style="6" customWidth="1"/>
    <col min="3076" max="3076" width="29.6328125" style="6" customWidth="1"/>
    <col min="3077" max="3077" width="18" style="6" customWidth="1"/>
    <col min="3078" max="3078" width="23.6328125" style="6" customWidth="1"/>
    <col min="3079" max="3079" width="14" style="6" customWidth="1"/>
    <col min="3080" max="3080" width="16.81640625" style="6" customWidth="1"/>
    <col min="3081" max="3081" width="15.08984375" style="6" customWidth="1"/>
    <col min="3082" max="3082" width="16.1796875" style="6" customWidth="1"/>
    <col min="3083" max="3083" width="0" style="6" hidden="1" customWidth="1"/>
    <col min="3084" max="3084" width="14.90625" style="6" customWidth="1"/>
    <col min="3085" max="3085" width="15.08984375" style="6" customWidth="1"/>
    <col min="3086" max="3086" width="14" style="6" customWidth="1"/>
    <col min="3087" max="3089" width="0" style="6" hidden="1" customWidth="1"/>
    <col min="3090" max="3090" width="25.453125" style="6" customWidth="1"/>
    <col min="3091" max="3091" width="12.81640625" style="6" customWidth="1"/>
    <col min="3092" max="3092" width="16" style="6" customWidth="1"/>
    <col min="3093" max="3093" width="13.08984375" style="6" customWidth="1"/>
    <col min="3094" max="3108" width="0" style="6" hidden="1" customWidth="1"/>
    <col min="3109" max="3109" width="13.90625" style="6" customWidth="1"/>
    <col min="3110" max="3126" width="0" style="6" hidden="1" customWidth="1"/>
    <col min="3127" max="3311" width="9.08984375" style="6"/>
    <col min="3312" max="3312" width="30.1796875" style="6" customWidth="1"/>
    <col min="3313" max="3313" width="22" style="6" customWidth="1"/>
    <col min="3314" max="3314" width="20.36328125" style="6" customWidth="1"/>
    <col min="3315" max="3315" width="20.08984375" style="6" customWidth="1"/>
    <col min="3316" max="3316" width="32.90625" style="6" customWidth="1"/>
    <col min="3317" max="3317" width="17.90625" style="6" customWidth="1"/>
    <col min="3318" max="3318" width="23.6328125" style="6" customWidth="1"/>
    <col min="3319" max="3319" width="15.81640625" style="6" customWidth="1"/>
    <col min="3320" max="3321" width="20.08984375" style="6" customWidth="1"/>
    <col min="3322" max="3322" width="17.6328125" style="6" customWidth="1"/>
    <col min="3323" max="3323" width="17.453125" style="6" customWidth="1"/>
    <col min="3324" max="3324" width="12.90625" style="6" customWidth="1"/>
    <col min="3325" max="3325" width="19.54296875" style="6" customWidth="1"/>
    <col min="3326" max="3326" width="16.6328125" style="6" customWidth="1"/>
    <col min="3327" max="3327" width="17.08984375" style="6" customWidth="1"/>
    <col min="3328" max="3328" width="15.81640625" style="6" customWidth="1"/>
    <col min="3329" max="3329" width="21.54296875" style="6" customWidth="1"/>
    <col min="3330" max="3330" width="25.36328125" style="6" customWidth="1"/>
    <col min="3331" max="3331" width="24.36328125" style="6" customWidth="1"/>
    <col min="3332" max="3332" width="29.6328125" style="6" customWidth="1"/>
    <col min="3333" max="3333" width="18" style="6" customWidth="1"/>
    <col min="3334" max="3334" width="23.6328125" style="6" customWidth="1"/>
    <col min="3335" max="3335" width="14" style="6" customWidth="1"/>
    <col min="3336" max="3336" width="16.81640625" style="6" customWidth="1"/>
    <col min="3337" max="3337" width="15.08984375" style="6" customWidth="1"/>
    <col min="3338" max="3338" width="16.1796875" style="6" customWidth="1"/>
    <col min="3339" max="3339" width="0" style="6" hidden="1" customWidth="1"/>
    <col min="3340" max="3340" width="14.90625" style="6" customWidth="1"/>
    <col min="3341" max="3341" width="15.08984375" style="6" customWidth="1"/>
    <col min="3342" max="3342" width="14" style="6" customWidth="1"/>
    <col min="3343" max="3345" width="0" style="6" hidden="1" customWidth="1"/>
    <col min="3346" max="3346" width="25.453125" style="6" customWidth="1"/>
    <col min="3347" max="3347" width="12.81640625" style="6" customWidth="1"/>
    <col min="3348" max="3348" width="16" style="6" customWidth="1"/>
    <col min="3349" max="3349" width="13.08984375" style="6" customWidth="1"/>
    <col min="3350" max="3364" width="0" style="6" hidden="1" customWidth="1"/>
    <col min="3365" max="3365" width="13.90625" style="6" customWidth="1"/>
    <col min="3366" max="3382" width="0" style="6" hidden="1" customWidth="1"/>
    <col min="3383" max="3567" width="9.08984375" style="6"/>
    <col min="3568" max="3568" width="30.1796875" style="6" customWidth="1"/>
    <col min="3569" max="3569" width="22" style="6" customWidth="1"/>
    <col min="3570" max="3570" width="20.36328125" style="6" customWidth="1"/>
    <col min="3571" max="3571" width="20.08984375" style="6" customWidth="1"/>
    <col min="3572" max="3572" width="32.90625" style="6" customWidth="1"/>
    <col min="3573" max="3573" width="17.90625" style="6" customWidth="1"/>
    <col min="3574" max="3574" width="23.6328125" style="6" customWidth="1"/>
    <col min="3575" max="3575" width="15.81640625" style="6" customWidth="1"/>
    <col min="3576" max="3577" width="20.08984375" style="6" customWidth="1"/>
    <col min="3578" max="3578" width="17.6328125" style="6" customWidth="1"/>
    <col min="3579" max="3579" width="17.453125" style="6" customWidth="1"/>
    <col min="3580" max="3580" width="12.90625" style="6" customWidth="1"/>
    <col min="3581" max="3581" width="19.54296875" style="6" customWidth="1"/>
    <col min="3582" max="3582" width="16.6328125" style="6" customWidth="1"/>
    <col min="3583" max="3583" width="17.08984375" style="6" customWidth="1"/>
    <col min="3584" max="3584" width="15.81640625" style="6" customWidth="1"/>
    <col min="3585" max="3585" width="21.54296875" style="6" customWidth="1"/>
    <col min="3586" max="3586" width="25.36328125" style="6" customWidth="1"/>
    <col min="3587" max="3587" width="24.36328125" style="6" customWidth="1"/>
    <col min="3588" max="3588" width="29.6328125" style="6" customWidth="1"/>
    <col min="3589" max="3589" width="18" style="6" customWidth="1"/>
    <col min="3590" max="3590" width="23.6328125" style="6" customWidth="1"/>
    <col min="3591" max="3591" width="14" style="6" customWidth="1"/>
    <col min="3592" max="3592" width="16.81640625" style="6" customWidth="1"/>
    <col min="3593" max="3593" width="15.08984375" style="6" customWidth="1"/>
    <col min="3594" max="3594" width="16.1796875" style="6" customWidth="1"/>
    <col min="3595" max="3595" width="0" style="6" hidden="1" customWidth="1"/>
    <col min="3596" max="3596" width="14.90625" style="6" customWidth="1"/>
    <col min="3597" max="3597" width="15.08984375" style="6" customWidth="1"/>
    <col min="3598" max="3598" width="14" style="6" customWidth="1"/>
    <col min="3599" max="3601" width="0" style="6" hidden="1" customWidth="1"/>
    <col min="3602" max="3602" width="25.453125" style="6" customWidth="1"/>
    <col min="3603" max="3603" width="12.81640625" style="6" customWidth="1"/>
    <col min="3604" max="3604" width="16" style="6" customWidth="1"/>
    <col min="3605" max="3605" width="13.08984375" style="6" customWidth="1"/>
    <col min="3606" max="3620" width="0" style="6" hidden="1" customWidth="1"/>
    <col min="3621" max="3621" width="13.90625" style="6" customWidth="1"/>
    <col min="3622" max="3638" width="0" style="6" hidden="1" customWidth="1"/>
    <col min="3639" max="3823" width="9.08984375" style="6"/>
    <col min="3824" max="3824" width="30.1796875" style="6" customWidth="1"/>
    <col min="3825" max="3825" width="22" style="6" customWidth="1"/>
    <col min="3826" max="3826" width="20.36328125" style="6" customWidth="1"/>
    <col min="3827" max="3827" width="20.08984375" style="6" customWidth="1"/>
    <col min="3828" max="3828" width="32.90625" style="6" customWidth="1"/>
    <col min="3829" max="3829" width="17.90625" style="6" customWidth="1"/>
    <col min="3830" max="3830" width="23.6328125" style="6" customWidth="1"/>
    <col min="3831" max="3831" width="15.81640625" style="6" customWidth="1"/>
    <col min="3832" max="3833" width="20.08984375" style="6" customWidth="1"/>
    <col min="3834" max="3834" width="17.6328125" style="6" customWidth="1"/>
    <col min="3835" max="3835" width="17.453125" style="6" customWidth="1"/>
    <col min="3836" max="3836" width="12.90625" style="6" customWidth="1"/>
    <col min="3837" max="3837" width="19.54296875" style="6" customWidth="1"/>
    <col min="3838" max="3838" width="16.6328125" style="6" customWidth="1"/>
    <col min="3839" max="3839" width="17.08984375" style="6" customWidth="1"/>
    <col min="3840" max="3840" width="15.81640625" style="6" customWidth="1"/>
    <col min="3841" max="3841" width="21.54296875" style="6" customWidth="1"/>
    <col min="3842" max="3842" width="25.36328125" style="6" customWidth="1"/>
    <col min="3843" max="3843" width="24.36328125" style="6" customWidth="1"/>
    <col min="3844" max="3844" width="29.6328125" style="6" customWidth="1"/>
    <col min="3845" max="3845" width="18" style="6" customWidth="1"/>
    <col min="3846" max="3846" width="23.6328125" style="6" customWidth="1"/>
    <col min="3847" max="3847" width="14" style="6" customWidth="1"/>
    <col min="3848" max="3848" width="16.81640625" style="6" customWidth="1"/>
    <col min="3849" max="3849" width="15.08984375" style="6" customWidth="1"/>
    <col min="3850" max="3850" width="16.1796875" style="6" customWidth="1"/>
    <col min="3851" max="3851" width="0" style="6" hidden="1" customWidth="1"/>
    <col min="3852" max="3852" width="14.90625" style="6" customWidth="1"/>
    <col min="3853" max="3853" width="15.08984375" style="6" customWidth="1"/>
    <col min="3854" max="3854" width="14" style="6" customWidth="1"/>
    <col min="3855" max="3857" width="0" style="6" hidden="1" customWidth="1"/>
    <col min="3858" max="3858" width="25.453125" style="6" customWidth="1"/>
    <col min="3859" max="3859" width="12.81640625" style="6" customWidth="1"/>
    <col min="3860" max="3860" width="16" style="6" customWidth="1"/>
    <col min="3861" max="3861" width="13.08984375" style="6" customWidth="1"/>
    <col min="3862" max="3876" width="0" style="6" hidden="1" customWidth="1"/>
    <col min="3877" max="3877" width="13.90625" style="6" customWidth="1"/>
    <col min="3878" max="3894" width="0" style="6" hidden="1" customWidth="1"/>
    <col min="3895" max="4079" width="9.08984375" style="6"/>
    <col min="4080" max="4080" width="30.1796875" style="6" customWidth="1"/>
    <col min="4081" max="4081" width="22" style="6" customWidth="1"/>
    <col min="4082" max="4082" width="20.36328125" style="6" customWidth="1"/>
    <col min="4083" max="4083" width="20.08984375" style="6" customWidth="1"/>
    <col min="4084" max="4084" width="32.90625" style="6" customWidth="1"/>
    <col min="4085" max="4085" width="17.90625" style="6" customWidth="1"/>
    <col min="4086" max="4086" width="23.6328125" style="6" customWidth="1"/>
    <col min="4087" max="4087" width="15.81640625" style="6" customWidth="1"/>
    <col min="4088" max="4089" width="20.08984375" style="6" customWidth="1"/>
    <col min="4090" max="4090" width="17.6328125" style="6" customWidth="1"/>
    <col min="4091" max="4091" width="17.453125" style="6" customWidth="1"/>
    <col min="4092" max="4092" width="12.90625" style="6" customWidth="1"/>
    <col min="4093" max="4093" width="19.54296875" style="6" customWidth="1"/>
    <col min="4094" max="4094" width="16.6328125" style="6" customWidth="1"/>
    <col min="4095" max="4095" width="17.08984375" style="6" customWidth="1"/>
    <col min="4096" max="4096" width="15.81640625" style="6" customWidth="1"/>
    <col min="4097" max="4097" width="21.54296875" style="6" customWidth="1"/>
    <col min="4098" max="4098" width="25.36328125" style="6" customWidth="1"/>
    <col min="4099" max="4099" width="24.36328125" style="6" customWidth="1"/>
    <col min="4100" max="4100" width="29.6328125" style="6" customWidth="1"/>
    <col min="4101" max="4101" width="18" style="6" customWidth="1"/>
    <col min="4102" max="4102" width="23.6328125" style="6" customWidth="1"/>
    <col min="4103" max="4103" width="14" style="6" customWidth="1"/>
    <col min="4104" max="4104" width="16.81640625" style="6" customWidth="1"/>
    <col min="4105" max="4105" width="15.08984375" style="6" customWidth="1"/>
    <col min="4106" max="4106" width="16.1796875" style="6" customWidth="1"/>
    <col min="4107" max="4107" width="0" style="6" hidden="1" customWidth="1"/>
    <col min="4108" max="4108" width="14.90625" style="6" customWidth="1"/>
    <col min="4109" max="4109" width="15.08984375" style="6" customWidth="1"/>
    <col min="4110" max="4110" width="14" style="6" customWidth="1"/>
    <col min="4111" max="4113" width="0" style="6" hidden="1" customWidth="1"/>
    <col min="4114" max="4114" width="25.453125" style="6" customWidth="1"/>
    <col min="4115" max="4115" width="12.81640625" style="6" customWidth="1"/>
    <col min="4116" max="4116" width="16" style="6" customWidth="1"/>
    <col min="4117" max="4117" width="13.08984375" style="6" customWidth="1"/>
    <col min="4118" max="4132" width="0" style="6" hidden="1" customWidth="1"/>
    <col min="4133" max="4133" width="13.90625" style="6" customWidth="1"/>
    <col min="4134" max="4150" width="0" style="6" hidden="1" customWidth="1"/>
    <col min="4151" max="4335" width="9.08984375" style="6"/>
    <col min="4336" max="4336" width="30.1796875" style="6" customWidth="1"/>
    <col min="4337" max="4337" width="22" style="6" customWidth="1"/>
    <col min="4338" max="4338" width="20.36328125" style="6" customWidth="1"/>
    <col min="4339" max="4339" width="20.08984375" style="6" customWidth="1"/>
    <col min="4340" max="4340" width="32.90625" style="6" customWidth="1"/>
    <col min="4341" max="4341" width="17.90625" style="6" customWidth="1"/>
    <col min="4342" max="4342" width="23.6328125" style="6" customWidth="1"/>
    <col min="4343" max="4343" width="15.81640625" style="6" customWidth="1"/>
    <col min="4344" max="4345" width="20.08984375" style="6" customWidth="1"/>
    <col min="4346" max="4346" width="17.6328125" style="6" customWidth="1"/>
    <col min="4347" max="4347" width="17.453125" style="6" customWidth="1"/>
    <col min="4348" max="4348" width="12.90625" style="6" customWidth="1"/>
    <col min="4349" max="4349" width="19.54296875" style="6" customWidth="1"/>
    <col min="4350" max="4350" width="16.6328125" style="6" customWidth="1"/>
    <col min="4351" max="4351" width="17.08984375" style="6" customWidth="1"/>
    <col min="4352" max="4352" width="15.81640625" style="6" customWidth="1"/>
    <col min="4353" max="4353" width="21.54296875" style="6" customWidth="1"/>
    <col min="4354" max="4354" width="25.36328125" style="6" customWidth="1"/>
    <col min="4355" max="4355" width="24.36328125" style="6" customWidth="1"/>
    <col min="4356" max="4356" width="29.6328125" style="6" customWidth="1"/>
    <col min="4357" max="4357" width="18" style="6" customWidth="1"/>
    <col min="4358" max="4358" width="23.6328125" style="6" customWidth="1"/>
    <col min="4359" max="4359" width="14" style="6" customWidth="1"/>
    <col min="4360" max="4360" width="16.81640625" style="6" customWidth="1"/>
    <col min="4361" max="4361" width="15.08984375" style="6" customWidth="1"/>
    <col min="4362" max="4362" width="16.1796875" style="6" customWidth="1"/>
    <col min="4363" max="4363" width="0" style="6" hidden="1" customWidth="1"/>
    <col min="4364" max="4364" width="14.90625" style="6" customWidth="1"/>
    <col min="4365" max="4365" width="15.08984375" style="6" customWidth="1"/>
    <col min="4366" max="4366" width="14" style="6" customWidth="1"/>
    <col min="4367" max="4369" width="0" style="6" hidden="1" customWidth="1"/>
    <col min="4370" max="4370" width="25.453125" style="6" customWidth="1"/>
    <col min="4371" max="4371" width="12.81640625" style="6" customWidth="1"/>
    <col min="4372" max="4372" width="16" style="6" customWidth="1"/>
    <col min="4373" max="4373" width="13.08984375" style="6" customWidth="1"/>
    <col min="4374" max="4388" width="0" style="6" hidden="1" customWidth="1"/>
    <col min="4389" max="4389" width="13.90625" style="6" customWidth="1"/>
    <col min="4390" max="4406" width="0" style="6" hidden="1" customWidth="1"/>
    <col min="4407" max="4591" width="9.08984375" style="6"/>
    <col min="4592" max="4592" width="30.1796875" style="6" customWidth="1"/>
    <col min="4593" max="4593" width="22" style="6" customWidth="1"/>
    <col min="4594" max="4594" width="20.36328125" style="6" customWidth="1"/>
    <col min="4595" max="4595" width="20.08984375" style="6" customWidth="1"/>
    <col min="4596" max="4596" width="32.90625" style="6" customWidth="1"/>
    <col min="4597" max="4597" width="17.90625" style="6" customWidth="1"/>
    <col min="4598" max="4598" width="23.6328125" style="6" customWidth="1"/>
    <col min="4599" max="4599" width="15.81640625" style="6" customWidth="1"/>
    <col min="4600" max="4601" width="20.08984375" style="6" customWidth="1"/>
    <col min="4602" max="4602" width="17.6328125" style="6" customWidth="1"/>
    <col min="4603" max="4603" width="17.453125" style="6" customWidth="1"/>
    <col min="4604" max="4604" width="12.90625" style="6" customWidth="1"/>
    <col min="4605" max="4605" width="19.54296875" style="6" customWidth="1"/>
    <col min="4606" max="4606" width="16.6328125" style="6" customWidth="1"/>
    <col min="4607" max="4607" width="17.08984375" style="6" customWidth="1"/>
    <col min="4608" max="4608" width="15.81640625" style="6" customWidth="1"/>
    <col min="4609" max="4609" width="21.54296875" style="6" customWidth="1"/>
    <col min="4610" max="4610" width="25.36328125" style="6" customWidth="1"/>
    <col min="4611" max="4611" width="24.36328125" style="6" customWidth="1"/>
    <col min="4612" max="4612" width="29.6328125" style="6" customWidth="1"/>
    <col min="4613" max="4613" width="18" style="6" customWidth="1"/>
    <col min="4614" max="4614" width="23.6328125" style="6" customWidth="1"/>
    <col min="4615" max="4615" width="14" style="6" customWidth="1"/>
    <col min="4616" max="4616" width="16.81640625" style="6" customWidth="1"/>
    <col min="4617" max="4617" width="15.08984375" style="6" customWidth="1"/>
    <col min="4618" max="4618" width="16.1796875" style="6" customWidth="1"/>
    <col min="4619" max="4619" width="0" style="6" hidden="1" customWidth="1"/>
    <col min="4620" max="4620" width="14.90625" style="6" customWidth="1"/>
    <col min="4621" max="4621" width="15.08984375" style="6" customWidth="1"/>
    <col min="4622" max="4622" width="14" style="6" customWidth="1"/>
    <col min="4623" max="4625" width="0" style="6" hidden="1" customWidth="1"/>
    <col min="4626" max="4626" width="25.453125" style="6" customWidth="1"/>
    <col min="4627" max="4627" width="12.81640625" style="6" customWidth="1"/>
    <col min="4628" max="4628" width="16" style="6" customWidth="1"/>
    <col min="4629" max="4629" width="13.08984375" style="6" customWidth="1"/>
    <col min="4630" max="4644" width="0" style="6" hidden="1" customWidth="1"/>
    <col min="4645" max="4645" width="13.90625" style="6" customWidth="1"/>
    <col min="4646" max="4662" width="0" style="6" hidden="1" customWidth="1"/>
    <col min="4663" max="4847" width="9.08984375" style="6"/>
    <col min="4848" max="4848" width="30.1796875" style="6" customWidth="1"/>
    <col min="4849" max="4849" width="22" style="6" customWidth="1"/>
    <col min="4850" max="4850" width="20.36328125" style="6" customWidth="1"/>
    <col min="4851" max="4851" width="20.08984375" style="6" customWidth="1"/>
    <col min="4852" max="4852" width="32.90625" style="6" customWidth="1"/>
    <col min="4853" max="4853" width="17.90625" style="6" customWidth="1"/>
    <col min="4854" max="4854" width="23.6328125" style="6" customWidth="1"/>
    <col min="4855" max="4855" width="15.81640625" style="6" customWidth="1"/>
    <col min="4856" max="4857" width="20.08984375" style="6" customWidth="1"/>
    <col min="4858" max="4858" width="17.6328125" style="6" customWidth="1"/>
    <col min="4859" max="4859" width="17.453125" style="6" customWidth="1"/>
    <col min="4860" max="4860" width="12.90625" style="6" customWidth="1"/>
    <col min="4861" max="4861" width="19.54296875" style="6" customWidth="1"/>
    <col min="4862" max="4862" width="16.6328125" style="6" customWidth="1"/>
    <col min="4863" max="4863" width="17.08984375" style="6" customWidth="1"/>
    <col min="4864" max="4864" width="15.81640625" style="6" customWidth="1"/>
    <col min="4865" max="4865" width="21.54296875" style="6" customWidth="1"/>
    <col min="4866" max="4866" width="25.36328125" style="6" customWidth="1"/>
    <col min="4867" max="4867" width="24.36328125" style="6" customWidth="1"/>
    <col min="4868" max="4868" width="29.6328125" style="6" customWidth="1"/>
    <col min="4869" max="4869" width="18" style="6" customWidth="1"/>
    <col min="4870" max="4870" width="23.6328125" style="6" customWidth="1"/>
    <col min="4871" max="4871" width="14" style="6" customWidth="1"/>
    <col min="4872" max="4872" width="16.81640625" style="6" customWidth="1"/>
    <col min="4873" max="4873" width="15.08984375" style="6" customWidth="1"/>
    <col min="4874" max="4874" width="16.1796875" style="6" customWidth="1"/>
    <col min="4875" max="4875" width="0" style="6" hidden="1" customWidth="1"/>
    <col min="4876" max="4876" width="14.90625" style="6" customWidth="1"/>
    <col min="4877" max="4877" width="15.08984375" style="6" customWidth="1"/>
    <col min="4878" max="4878" width="14" style="6" customWidth="1"/>
    <col min="4879" max="4881" width="0" style="6" hidden="1" customWidth="1"/>
    <col min="4882" max="4882" width="25.453125" style="6" customWidth="1"/>
    <col min="4883" max="4883" width="12.81640625" style="6" customWidth="1"/>
    <col min="4884" max="4884" width="16" style="6" customWidth="1"/>
    <col min="4885" max="4885" width="13.08984375" style="6" customWidth="1"/>
    <col min="4886" max="4900" width="0" style="6" hidden="1" customWidth="1"/>
    <col min="4901" max="4901" width="13.90625" style="6" customWidth="1"/>
    <col min="4902" max="4918" width="0" style="6" hidden="1" customWidth="1"/>
    <col min="4919" max="5103" width="9.08984375" style="6"/>
    <col min="5104" max="5104" width="30.1796875" style="6" customWidth="1"/>
    <col min="5105" max="5105" width="22" style="6" customWidth="1"/>
    <col min="5106" max="5106" width="20.36328125" style="6" customWidth="1"/>
    <col min="5107" max="5107" width="20.08984375" style="6" customWidth="1"/>
    <col min="5108" max="5108" width="32.90625" style="6" customWidth="1"/>
    <col min="5109" max="5109" width="17.90625" style="6" customWidth="1"/>
    <col min="5110" max="5110" width="23.6328125" style="6" customWidth="1"/>
    <col min="5111" max="5111" width="15.81640625" style="6" customWidth="1"/>
    <col min="5112" max="5113" width="20.08984375" style="6" customWidth="1"/>
    <col min="5114" max="5114" width="17.6328125" style="6" customWidth="1"/>
    <col min="5115" max="5115" width="17.453125" style="6" customWidth="1"/>
    <col min="5116" max="5116" width="12.90625" style="6" customWidth="1"/>
    <col min="5117" max="5117" width="19.54296875" style="6" customWidth="1"/>
    <col min="5118" max="5118" width="16.6328125" style="6" customWidth="1"/>
    <col min="5119" max="5119" width="17.08984375" style="6" customWidth="1"/>
    <col min="5120" max="5120" width="15.81640625" style="6" customWidth="1"/>
    <col min="5121" max="5121" width="21.54296875" style="6" customWidth="1"/>
    <col min="5122" max="5122" width="25.36328125" style="6" customWidth="1"/>
    <col min="5123" max="5123" width="24.36328125" style="6" customWidth="1"/>
    <col min="5124" max="5124" width="29.6328125" style="6" customWidth="1"/>
    <col min="5125" max="5125" width="18" style="6" customWidth="1"/>
    <col min="5126" max="5126" width="23.6328125" style="6" customWidth="1"/>
    <col min="5127" max="5127" width="14" style="6" customWidth="1"/>
    <col min="5128" max="5128" width="16.81640625" style="6" customWidth="1"/>
    <col min="5129" max="5129" width="15.08984375" style="6" customWidth="1"/>
    <col min="5130" max="5130" width="16.1796875" style="6" customWidth="1"/>
    <col min="5131" max="5131" width="0" style="6" hidden="1" customWidth="1"/>
    <col min="5132" max="5132" width="14.90625" style="6" customWidth="1"/>
    <col min="5133" max="5133" width="15.08984375" style="6" customWidth="1"/>
    <col min="5134" max="5134" width="14" style="6" customWidth="1"/>
    <col min="5135" max="5137" width="0" style="6" hidden="1" customWidth="1"/>
    <col min="5138" max="5138" width="25.453125" style="6" customWidth="1"/>
    <col min="5139" max="5139" width="12.81640625" style="6" customWidth="1"/>
    <col min="5140" max="5140" width="16" style="6" customWidth="1"/>
    <col min="5141" max="5141" width="13.08984375" style="6" customWidth="1"/>
    <col min="5142" max="5156" width="0" style="6" hidden="1" customWidth="1"/>
    <col min="5157" max="5157" width="13.90625" style="6" customWidth="1"/>
    <col min="5158" max="5174" width="0" style="6" hidden="1" customWidth="1"/>
    <col min="5175" max="5359" width="9.08984375" style="6"/>
    <col min="5360" max="5360" width="30.1796875" style="6" customWidth="1"/>
    <col min="5361" max="5361" width="22" style="6" customWidth="1"/>
    <col min="5362" max="5362" width="20.36328125" style="6" customWidth="1"/>
    <col min="5363" max="5363" width="20.08984375" style="6" customWidth="1"/>
    <col min="5364" max="5364" width="32.90625" style="6" customWidth="1"/>
    <col min="5365" max="5365" width="17.90625" style="6" customWidth="1"/>
    <col min="5366" max="5366" width="23.6328125" style="6" customWidth="1"/>
    <col min="5367" max="5367" width="15.81640625" style="6" customWidth="1"/>
    <col min="5368" max="5369" width="20.08984375" style="6" customWidth="1"/>
    <col min="5370" max="5370" width="17.6328125" style="6" customWidth="1"/>
    <col min="5371" max="5371" width="17.453125" style="6" customWidth="1"/>
    <col min="5372" max="5372" width="12.90625" style="6" customWidth="1"/>
    <col min="5373" max="5373" width="19.54296875" style="6" customWidth="1"/>
    <col min="5374" max="5374" width="16.6328125" style="6" customWidth="1"/>
    <col min="5375" max="5375" width="17.08984375" style="6" customWidth="1"/>
    <col min="5376" max="5376" width="15.81640625" style="6" customWidth="1"/>
    <col min="5377" max="5377" width="21.54296875" style="6" customWidth="1"/>
    <col min="5378" max="5378" width="25.36328125" style="6" customWidth="1"/>
    <col min="5379" max="5379" width="24.36328125" style="6" customWidth="1"/>
    <col min="5380" max="5380" width="29.6328125" style="6" customWidth="1"/>
    <col min="5381" max="5381" width="18" style="6" customWidth="1"/>
    <col min="5382" max="5382" width="23.6328125" style="6" customWidth="1"/>
    <col min="5383" max="5383" width="14" style="6" customWidth="1"/>
    <col min="5384" max="5384" width="16.81640625" style="6" customWidth="1"/>
    <col min="5385" max="5385" width="15.08984375" style="6" customWidth="1"/>
    <col min="5386" max="5386" width="16.1796875" style="6" customWidth="1"/>
    <col min="5387" max="5387" width="0" style="6" hidden="1" customWidth="1"/>
    <col min="5388" max="5388" width="14.90625" style="6" customWidth="1"/>
    <col min="5389" max="5389" width="15.08984375" style="6" customWidth="1"/>
    <col min="5390" max="5390" width="14" style="6" customWidth="1"/>
    <col min="5391" max="5393" width="0" style="6" hidden="1" customWidth="1"/>
    <col min="5394" max="5394" width="25.453125" style="6" customWidth="1"/>
    <col min="5395" max="5395" width="12.81640625" style="6" customWidth="1"/>
    <col min="5396" max="5396" width="16" style="6" customWidth="1"/>
    <col min="5397" max="5397" width="13.08984375" style="6" customWidth="1"/>
    <col min="5398" max="5412" width="0" style="6" hidden="1" customWidth="1"/>
    <col min="5413" max="5413" width="13.90625" style="6" customWidth="1"/>
    <col min="5414" max="5430" width="0" style="6" hidden="1" customWidth="1"/>
    <col min="5431" max="5615" width="9.08984375" style="6"/>
    <col min="5616" max="5616" width="30.1796875" style="6" customWidth="1"/>
    <col min="5617" max="5617" width="22" style="6" customWidth="1"/>
    <col min="5618" max="5618" width="20.36328125" style="6" customWidth="1"/>
    <col min="5619" max="5619" width="20.08984375" style="6" customWidth="1"/>
    <col min="5620" max="5620" width="32.90625" style="6" customWidth="1"/>
    <col min="5621" max="5621" width="17.90625" style="6" customWidth="1"/>
    <col min="5622" max="5622" width="23.6328125" style="6" customWidth="1"/>
    <col min="5623" max="5623" width="15.81640625" style="6" customWidth="1"/>
    <col min="5624" max="5625" width="20.08984375" style="6" customWidth="1"/>
    <col min="5626" max="5626" width="17.6328125" style="6" customWidth="1"/>
    <col min="5627" max="5627" width="17.453125" style="6" customWidth="1"/>
    <col min="5628" max="5628" width="12.90625" style="6" customWidth="1"/>
    <col min="5629" max="5629" width="19.54296875" style="6" customWidth="1"/>
    <col min="5630" max="5630" width="16.6328125" style="6" customWidth="1"/>
    <col min="5631" max="5631" width="17.08984375" style="6" customWidth="1"/>
    <col min="5632" max="5632" width="15.81640625" style="6" customWidth="1"/>
    <col min="5633" max="5633" width="21.54296875" style="6" customWidth="1"/>
    <col min="5634" max="5634" width="25.36328125" style="6" customWidth="1"/>
    <col min="5635" max="5635" width="24.36328125" style="6" customWidth="1"/>
    <col min="5636" max="5636" width="29.6328125" style="6" customWidth="1"/>
    <col min="5637" max="5637" width="18" style="6" customWidth="1"/>
    <col min="5638" max="5638" width="23.6328125" style="6" customWidth="1"/>
    <col min="5639" max="5639" width="14" style="6" customWidth="1"/>
    <col min="5640" max="5640" width="16.81640625" style="6" customWidth="1"/>
    <col min="5641" max="5641" width="15.08984375" style="6" customWidth="1"/>
    <col min="5642" max="5642" width="16.1796875" style="6" customWidth="1"/>
    <col min="5643" max="5643" width="0" style="6" hidden="1" customWidth="1"/>
    <col min="5644" max="5644" width="14.90625" style="6" customWidth="1"/>
    <col min="5645" max="5645" width="15.08984375" style="6" customWidth="1"/>
    <col min="5646" max="5646" width="14" style="6" customWidth="1"/>
    <col min="5647" max="5649" width="0" style="6" hidden="1" customWidth="1"/>
    <col min="5650" max="5650" width="25.453125" style="6" customWidth="1"/>
    <col min="5651" max="5651" width="12.81640625" style="6" customWidth="1"/>
    <col min="5652" max="5652" width="16" style="6" customWidth="1"/>
    <col min="5653" max="5653" width="13.08984375" style="6" customWidth="1"/>
    <col min="5654" max="5668" width="0" style="6" hidden="1" customWidth="1"/>
    <col min="5669" max="5669" width="13.90625" style="6" customWidth="1"/>
    <col min="5670" max="5686" width="0" style="6" hidden="1" customWidth="1"/>
    <col min="5687" max="5871" width="9.08984375" style="6"/>
    <col min="5872" max="5872" width="30.1796875" style="6" customWidth="1"/>
    <col min="5873" max="5873" width="22" style="6" customWidth="1"/>
    <col min="5874" max="5874" width="20.36328125" style="6" customWidth="1"/>
    <col min="5875" max="5875" width="20.08984375" style="6" customWidth="1"/>
    <col min="5876" max="5876" width="32.90625" style="6" customWidth="1"/>
    <col min="5877" max="5877" width="17.90625" style="6" customWidth="1"/>
    <col min="5878" max="5878" width="23.6328125" style="6" customWidth="1"/>
    <col min="5879" max="5879" width="15.81640625" style="6" customWidth="1"/>
    <col min="5880" max="5881" width="20.08984375" style="6" customWidth="1"/>
    <col min="5882" max="5882" width="17.6328125" style="6" customWidth="1"/>
    <col min="5883" max="5883" width="17.453125" style="6" customWidth="1"/>
    <col min="5884" max="5884" width="12.90625" style="6" customWidth="1"/>
    <col min="5885" max="5885" width="19.54296875" style="6" customWidth="1"/>
    <col min="5886" max="5886" width="16.6328125" style="6" customWidth="1"/>
    <col min="5887" max="5887" width="17.08984375" style="6" customWidth="1"/>
    <col min="5888" max="5888" width="15.81640625" style="6" customWidth="1"/>
    <col min="5889" max="5889" width="21.54296875" style="6" customWidth="1"/>
    <col min="5890" max="5890" width="25.36328125" style="6" customWidth="1"/>
    <col min="5891" max="5891" width="24.36328125" style="6" customWidth="1"/>
    <col min="5892" max="5892" width="29.6328125" style="6" customWidth="1"/>
    <col min="5893" max="5893" width="18" style="6" customWidth="1"/>
    <col min="5894" max="5894" width="23.6328125" style="6" customWidth="1"/>
    <col min="5895" max="5895" width="14" style="6" customWidth="1"/>
    <col min="5896" max="5896" width="16.81640625" style="6" customWidth="1"/>
    <col min="5897" max="5897" width="15.08984375" style="6" customWidth="1"/>
    <col min="5898" max="5898" width="16.1796875" style="6" customWidth="1"/>
    <col min="5899" max="5899" width="0" style="6" hidden="1" customWidth="1"/>
    <col min="5900" max="5900" width="14.90625" style="6" customWidth="1"/>
    <col min="5901" max="5901" width="15.08984375" style="6" customWidth="1"/>
    <col min="5902" max="5902" width="14" style="6" customWidth="1"/>
    <col min="5903" max="5905" width="0" style="6" hidden="1" customWidth="1"/>
    <col min="5906" max="5906" width="25.453125" style="6" customWidth="1"/>
    <col min="5907" max="5907" width="12.81640625" style="6" customWidth="1"/>
    <col min="5908" max="5908" width="16" style="6" customWidth="1"/>
    <col min="5909" max="5909" width="13.08984375" style="6" customWidth="1"/>
    <col min="5910" max="5924" width="0" style="6" hidden="1" customWidth="1"/>
    <col min="5925" max="5925" width="13.90625" style="6" customWidth="1"/>
    <col min="5926" max="5942" width="0" style="6" hidden="1" customWidth="1"/>
    <col min="5943" max="6127" width="9.08984375" style="6"/>
    <col min="6128" max="6128" width="30.1796875" style="6" customWidth="1"/>
    <col min="6129" max="6129" width="22" style="6" customWidth="1"/>
    <col min="6130" max="6130" width="20.36328125" style="6" customWidth="1"/>
    <col min="6131" max="6131" width="20.08984375" style="6" customWidth="1"/>
    <col min="6132" max="6132" width="32.90625" style="6" customWidth="1"/>
    <col min="6133" max="6133" width="17.90625" style="6" customWidth="1"/>
    <col min="6134" max="6134" width="23.6328125" style="6" customWidth="1"/>
    <col min="6135" max="6135" width="15.81640625" style="6" customWidth="1"/>
    <col min="6136" max="6137" width="20.08984375" style="6" customWidth="1"/>
    <col min="6138" max="6138" width="17.6328125" style="6" customWidth="1"/>
    <col min="6139" max="6139" width="17.453125" style="6" customWidth="1"/>
    <col min="6140" max="6140" width="12.90625" style="6" customWidth="1"/>
    <col min="6141" max="6141" width="19.54296875" style="6" customWidth="1"/>
    <col min="6142" max="6142" width="16.6328125" style="6" customWidth="1"/>
    <col min="6143" max="6143" width="17.08984375" style="6" customWidth="1"/>
    <col min="6144" max="6144" width="15.81640625" style="6" customWidth="1"/>
    <col min="6145" max="6145" width="21.54296875" style="6" customWidth="1"/>
    <col min="6146" max="6146" width="25.36328125" style="6" customWidth="1"/>
    <col min="6147" max="6147" width="24.36328125" style="6" customWidth="1"/>
    <col min="6148" max="6148" width="29.6328125" style="6" customWidth="1"/>
    <col min="6149" max="6149" width="18" style="6" customWidth="1"/>
    <col min="6150" max="6150" width="23.6328125" style="6" customWidth="1"/>
    <col min="6151" max="6151" width="14" style="6" customWidth="1"/>
    <col min="6152" max="6152" width="16.81640625" style="6" customWidth="1"/>
    <col min="6153" max="6153" width="15.08984375" style="6" customWidth="1"/>
    <col min="6154" max="6154" width="16.1796875" style="6" customWidth="1"/>
    <col min="6155" max="6155" width="0" style="6" hidden="1" customWidth="1"/>
    <col min="6156" max="6156" width="14.90625" style="6" customWidth="1"/>
    <col min="6157" max="6157" width="15.08984375" style="6" customWidth="1"/>
    <col min="6158" max="6158" width="14" style="6" customWidth="1"/>
    <col min="6159" max="6161" width="0" style="6" hidden="1" customWidth="1"/>
    <col min="6162" max="6162" width="25.453125" style="6" customWidth="1"/>
    <col min="6163" max="6163" width="12.81640625" style="6" customWidth="1"/>
    <col min="6164" max="6164" width="16" style="6" customWidth="1"/>
    <col min="6165" max="6165" width="13.08984375" style="6" customWidth="1"/>
    <col min="6166" max="6180" width="0" style="6" hidden="1" customWidth="1"/>
    <col min="6181" max="6181" width="13.90625" style="6" customWidth="1"/>
    <col min="6182" max="6198" width="0" style="6" hidden="1" customWidth="1"/>
    <col min="6199" max="6383" width="9.08984375" style="6"/>
    <col min="6384" max="6384" width="30.1796875" style="6" customWidth="1"/>
    <col min="6385" max="6385" width="22" style="6" customWidth="1"/>
    <col min="6386" max="6386" width="20.36328125" style="6" customWidth="1"/>
    <col min="6387" max="6387" width="20.08984375" style="6" customWidth="1"/>
    <col min="6388" max="6388" width="32.90625" style="6" customWidth="1"/>
    <col min="6389" max="6389" width="17.90625" style="6" customWidth="1"/>
    <col min="6390" max="6390" width="23.6328125" style="6" customWidth="1"/>
    <col min="6391" max="6391" width="15.81640625" style="6" customWidth="1"/>
    <col min="6392" max="6393" width="20.08984375" style="6" customWidth="1"/>
    <col min="6394" max="6394" width="17.6328125" style="6" customWidth="1"/>
    <col min="6395" max="6395" width="17.453125" style="6" customWidth="1"/>
    <col min="6396" max="6396" width="12.90625" style="6" customWidth="1"/>
    <col min="6397" max="6397" width="19.54296875" style="6" customWidth="1"/>
    <col min="6398" max="6398" width="16.6328125" style="6" customWidth="1"/>
    <col min="6399" max="6399" width="17.08984375" style="6" customWidth="1"/>
    <col min="6400" max="6400" width="15.81640625" style="6" customWidth="1"/>
    <col min="6401" max="6401" width="21.54296875" style="6" customWidth="1"/>
    <col min="6402" max="6402" width="25.36328125" style="6" customWidth="1"/>
    <col min="6403" max="6403" width="24.36328125" style="6" customWidth="1"/>
    <col min="6404" max="6404" width="29.6328125" style="6" customWidth="1"/>
    <col min="6405" max="6405" width="18" style="6" customWidth="1"/>
    <col min="6406" max="6406" width="23.6328125" style="6" customWidth="1"/>
    <col min="6407" max="6407" width="14" style="6" customWidth="1"/>
    <col min="6408" max="6408" width="16.81640625" style="6" customWidth="1"/>
    <col min="6409" max="6409" width="15.08984375" style="6" customWidth="1"/>
    <col min="6410" max="6410" width="16.1796875" style="6" customWidth="1"/>
    <col min="6411" max="6411" width="0" style="6" hidden="1" customWidth="1"/>
    <col min="6412" max="6412" width="14.90625" style="6" customWidth="1"/>
    <col min="6413" max="6413" width="15.08984375" style="6" customWidth="1"/>
    <col min="6414" max="6414" width="14" style="6" customWidth="1"/>
    <col min="6415" max="6417" width="0" style="6" hidden="1" customWidth="1"/>
    <col min="6418" max="6418" width="25.453125" style="6" customWidth="1"/>
    <col min="6419" max="6419" width="12.81640625" style="6" customWidth="1"/>
    <col min="6420" max="6420" width="16" style="6" customWidth="1"/>
    <col min="6421" max="6421" width="13.08984375" style="6" customWidth="1"/>
    <col min="6422" max="6436" width="0" style="6" hidden="1" customWidth="1"/>
    <col min="6437" max="6437" width="13.90625" style="6" customWidth="1"/>
    <col min="6438" max="6454" width="0" style="6" hidden="1" customWidth="1"/>
    <col min="6455" max="6639" width="9.08984375" style="6"/>
    <col min="6640" max="6640" width="30.1796875" style="6" customWidth="1"/>
    <col min="6641" max="6641" width="22" style="6" customWidth="1"/>
    <col min="6642" max="6642" width="20.36328125" style="6" customWidth="1"/>
    <col min="6643" max="6643" width="20.08984375" style="6" customWidth="1"/>
    <col min="6644" max="6644" width="32.90625" style="6" customWidth="1"/>
    <col min="6645" max="6645" width="17.90625" style="6" customWidth="1"/>
    <col min="6646" max="6646" width="23.6328125" style="6" customWidth="1"/>
    <col min="6647" max="6647" width="15.81640625" style="6" customWidth="1"/>
    <col min="6648" max="6649" width="20.08984375" style="6" customWidth="1"/>
    <col min="6650" max="6650" width="17.6328125" style="6" customWidth="1"/>
    <col min="6651" max="6651" width="17.453125" style="6" customWidth="1"/>
    <col min="6652" max="6652" width="12.90625" style="6" customWidth="1"/>
    <col min="6653" max="6653" width="19.54296875" style="6" customWidth="1"/>
    <col min="6654" max="6654" width="16.6328125" style="6" customWidth="1"/>
    <col min="6655" max="6655" width="17.08984375" style="6" customWidth="1"/>
    <col min="6656" max="6656" width="15.81640625" style="6" customWidth="1"/>
    <col min="6657" max="6657" width="21.54296875" style="6" customWidth="1"/>
    <col min="6658" max="6658" width="25.36328125" style="6" customWidth="1"/>
    <col min="6659" max="6659" width="24.36328125" style="6" customWidth="1"/>
    <col min="6660" max="6660" width="29.6328125" style="6" customWidth="1"/>
    <col min="6661" max="6661" width="18" style="6" customWidth="1"/>
    <col min="6662" max="6662" width="23.6328125" style="6" customWidth="1"/>
    <col min="6663" max="6663" width="14" style="6" customWidth="1"/>
    <col min="6664" max="6664" width="16.81640625" style="6" customWidth="1"/>
    <col min="6665" max="6665" width="15.08984375" style="6" customWidth="1"/>
    <col min="6666" max="6666" width="16.1796875" style="6" customWidth="1"/>
    <col min="6667" max="6667" width="0" style="6" hidden="1" customWidth="1"/>
    <col min="6668" max="6668" width="14.90625" style="6" customWidth="1"/>
    <col min="6669" max="6669" width="15.08984375" style="6" customWidth="1"/>
    <col min="6670" max="6670" width="14" style="6" customWidth="1"/>
    <col min="6671" max="6673" width="0" style="6" hidden="1" customWidth="1"/>
    <col min="6674" max="6674" width="25.453125" style="6" customWidth="1"/>
    <col min="6675" max="6675" width="12.81640625" style="6" customWidth="1"/>
    <col min="6676" max="6676" width="16" style="6" customWidth="1"/>
    <col min="6677" max="6677" width="13.08984375" style="6" customWidth="1"/>
    <col min="6678" max="6692" width="0" style="6" hidden="1" customWidth="1"/>
    <col min="6693" max="6693" width="13.90625" style="6" customWidth="1"/>
    <col min="6694" max="6710" width="0" style="6" hidden="1" customWidth="1"/>
    <col min="6711" max="6895" width="9.08984375" style="6"/>
    <col min="6896" max="6896" width="30.1796875" style="6" customWidth="1"/>
    <col min="6897" max="6897" width="22" style="6" customWidth="1"/>
    <col min="6898" max="6898" width="20.36328125" style="6" customWidth="1"/>
    <col min="6899" max="6899" width="20.08984375" style="6" customWidth="1"/>
    <col min="6900" max="6900" width="32.90625" style="6" customWidth="1"/>
    <col min="6901" max="6901" width="17.90625" style="6" customWidth="1"/>
    <col min="6902" max="6902" width="23.6328125" style="6" customWidth="1"/>
    <col min="6903" max="6903" width="15.81640625" style="6" customWidth="1"/>
    <col min="6904" max="6905" width="20.08984375" style="6" customWidth="1"/>
    <col min="6906" max="6906" width="17.6328125" style="6" customWidth="1"/>
    <col min="6907" max="6907" width="17.453125" style="6" customWidth="1"/>
    <col min="6908" max="6908" width="12.90625" style="6" customWidth="1"/>
    <col min="6909" max="6909" width="19.54296875" style="6" customWidth="1"/>
    <col min="6910" max="6910" width="16.6328125" style="6" customWidth="1"/>
    <col min="6911" max="6911" width="17.08984375" style="6" customWidth="1"/>
    <col min="6912" max="6912" width="15.81640625" style="6" customWidth="1"/>
    <col min="6913" max="6913" width="21.54296875" style="6" customWidth="1"/>
    <col min="6914" max="6914" width="25.36328125" style="6" customWidth="1"/>
    <col min="6915" max="6915" width="24.36328125" style="6" customWidth="1"/>
    <col min="6916" max="6916" width="29.6328125" style="6" customWidth="1"/>
    <col min="6917" max="6917" width="18" style="6" customWidth="1"/>
    <col min="6918" max="6918" width="23.6328125" style="6" customWidth="1"/>
    <col min="6919" max="6919" width="14" style="6" customWidth="1"/>
    <col min="6920" max="6920" width="16.81640625" style="6" customWidth="1"/>
    <col min="6921" max="6921" width="15.08984375" style="6" customWidth="1"/>
    <col min="6922" max="6922" width="16.1796875" style="6" customWidth="1"/>
    <col min="6923" max="6923" width="0" style="6" hidden="1" customWidth="1"/>
    <col min="6924" max="6924" width="14.90625" style="6" customWidth="1"/>
    <col min="6925" max="6925" width="15.08984375" style="6" customWidth="1"/>
    <col min="6926" max="6926" width="14" style="6" customWidth="1"/>
    <col min="6927" max="6929" width="0" style="6" hidden="1" customWidth="1"/>
    <col min="6930" max="6930" width="25.453125" style="6" customWidth="1"/>
    <col min="6931" max="6931" width="12.81640625" style="6" customWidth="1"/>
    <col min="6932" max="6932" width="16" style="6" customWidth="1"/>
    <col min="6933" max="6933" width="13.08984375" style="6" customWidth="1"/>
    <col min="6934" max="6948" width="0" style="6" hidden="1" customWidth="1"/>
    <col min="6949" max="6949" width="13.90625" style="6" customWidth="1"/>
    <col min="6950" max="6966" width="0" style="6" hidden="1" customWidth="1"/>
    <col min="6967" max="7151" width="9.08984375" style="6"/>
    <col min="7152" max="7152" width="30.1796875" style="6" customWidth="1"/>
    <col min="7153" max="7153" width="22" style="6" customWidth="1"/>
    <col min="7154" max="7154" width="20.36328125" style="6" customWidth="1"/>
    <col min="7155" max="7155" width="20.08984375" style="6" customWidth="1"/>
    <col min="7156" max="7156" width="32.90625" style="6" customWidth="1"/>
    <col min="7157" max="7157" width="17.90625" style="6" customWidth="1"/>
    <col min="7158" max="7158" width="23.6328125" style="6" customWidth="1"/>
    <col min="7159" max="7159" width="15.81640625" style="6" customWidth="1"/>
    <col min="7160" max="7161" width="20.08984375" style="6" customWidth="1"/>
    <col min="7162" max="7162" width="17.6328125" style="6" customWidth="1"/>
    <col min="7163" max="7163" width="17.453125" style="6" customWidth="1"/>
    <col min="7164" max="7164" width="12.90625" style="6" customWidth="1"/>
    <col min="7165" max="7165" width="19.54296875" style="6" customWidth="1"/>
    <col min="7166" max="7166" width="16.6328125" style="6" customWidth="1"/>
    <col min="7167" max="7167" width="17.08984375" style="6" customWidth="1"/>
    <col min="7168" max="7168" width="15.81640625" style="6" customWidth="1"/>
    <col min="7169" max="7169" width="21.54296875" style="6" customWidth="1"/>
    <col min="7170" max="7170" width="25.36328125" style="6" customWidth="1"/>
    <col min="7171" max="7171" width="24.36328125" style="6" customWidth="1"/>
    <col min="7172" max="7172" width="29.6328125" style="6" customWidth="1"/>
    <col min="7173" max="7173" width="18" style="6" customWidth="1"/>
    <col min="7174" max="7174" width="23.6328125" style="6" customWidth="1"/>
    <col min="7175" max="7175" width="14" style="6" customWidth="1"/>
    <col min="7176" max="7176" width="16.81640625" style="6" customWidth="1"/>
    <col min="7177" max="7177" width="15.08984375" style="6" customWidth="1"/>
    <col min="7178" max="7178" width="16.1796875" style="6" customWidth="1"/>
    <col min="7179" max="7179" width="0" style="6" hidden="1" customWidth="1"/>
    <col min="7180" max="7180" width="14.90625" style="6" customWidth="1"/>
    <col min="7181" max="7181" width="15.08984375" style="6" customWidth="1"/>
    <col min="7182" max="7182" width="14" style="6" customWidth="1"/>
    <col min="7183" max="7185" width="0" style="6" hidden="1" customWidth="1"/>
    <col min="7186" max="7186" width="25.453125" style="6" customWidth="1"/>
    <col min="7187" max="7187" width="12.81640625" style="6" customWidth="1"/>
    <col min="7188" max="7188" width="16" style="6" customWidth="1"/>
    <col min="7189" max="7189" width="13.08984375" style="6" customWidth="1"/>
    <col min="7190" max="7204" width="0" style="6" hidden="1" customWidth="1"/>
    <col min="7205" max="7205" width="13.90625" style="6" customWidth="1"/>
    <col min="7206" max="7222" width="0" style="6" hidden="1" customWidth="1"/>
    <col min="7223" max="7407" width="9.08984375" style="6"/>
    <col min="7408" max="7408" width="30.1796875" style="6" customWidth="1"/>
    <col min="7409" max="7409" width="22" style="6" customWidth="1"/>
    <col min="7410" max="7410" width="20.36328125" style="6" customWidth="1"/>
    <col min="7411" max="7411" width="20.08984375" style="6" customWidth="1"/>
    <col min="7412" max="7412" width="32.90625" style="6" customWidth="1"/>
    <col min="7413" max="7413" width="17.90625" style="6" customWidth="1"/>
    <col min="7414" max="7414" width="23.6328125" style="6" customWidth="1"/>
    <col min="7415" max="7415" width="15.81640625" style="6" customWidth="1"/>
    <col min="7416" max="7417" width="20.08984375" style="6" customWidth="1"/>
    <col min="7418" max="7418" width="17.6328125" style="6" customWidth="1"/>
    <col min="7419" max="7419" width="17.453125" style="6" customWidth="1"/>
    <col min="7420" max="7420" width="12.90625" style="6" customWidth="1"/>
    <col min="7421" max="7421" width="19.54296875" style="6" customWidth="1"/>
    <col min="7422" max="7422" width="16.6328125" style="6" customWidth="1"/>
    <col min="7423" max="7423" width="17.08984375" style="6" customWidth="1"/>
    <col min="7424" max="7424" width="15.81640625" style="6" customWidth="1"/>
    <col min="7425" max="7425" width="21.54296875" style="6" customWidth="1"/>
    <col min="7426" max="7426" width="25.36328125" style="6" customWidth="1"/>
    <col min="7427" max="7427" width="24.36328125" style="6" customWidth="1"/>
    <col min="7428" max="7428" width="29.6328125" style="6" customWidth="1"/>
    <col min="7429" max="7429" width="18" style="6" customWidth="1"/>
    <col min="7430" max="7430" width="23.6328125" style="6" customWidth="1"/>
    <col min="7431" max="7431" width="14" style="6" customWidth="1"/>
    <col min="7432" max="7432" width="16.81640625" style="6" customWidth="1"/>
    <col min="7433" max="7433" width="15.08984375" style="6" customWidth="1"/>
    <col min="7434" max="7434" width="16.1796875" style="6" customWidth="1"/>
    <col min="7435" max="7435" width="0" style="6" hidden="1" customWidth="1"/>
    <col min="7436" max="7436" width="14.90625" style="6" customWidth="1"/>
    <col min="7437" max="7437" width="15.08984375" style="6" customWidth="1"/>
    <col min="7438" max="7438" width="14" style="6" customWidth="1"/>
    <col min="7439" max="7441" width="0" style="6" hidden="1" customWidth="1"/>
    <col min="7442" max="7442" width="25.453125" style="6" customWidth="1"/>
    <col min="7443" max="7443" width="12.81640625" style="6" customWidth="1"/>
    <col min="7444" max="7444" width="16" style="6" customWidth="1"/>
    <col min="7445" max="7445" width="13.08984375" style="6" customWidth="1"/>
    <col min="7446" max="7460" width="0" style="6" hidden="1" customWidth="1"/>
    <col min="7461" max="7461" width="13.90625" style="6" customWidth="1"/>
    <col min="7462" max="7478" width="0" style="6" hidden="1" customWidth="1"/>
    <col min="7479" max="7663" width="9.08984375" style="6"/>
    <col min="7664" max="7664" width="30.1796875" style="6" customWidth="1"/>
    <col min="7665" max="7665" width="22" style="6" customWidth="1"/>
    <col min="7666" max="7666" width="20.36328125" style="6" customWidth="1"/>
    <col min="7667" max="7667" width="20.08984375" style="6" customWidth="1"/>
    <col min="7668" max="7668" width="32.90625" style="6" customWidth="1"/>
    <col min="7669" max="7669" width="17.90625" style="6" customWidth="1"/>
    <col min="7670" max="7670" width="23.6328125" style="6" customWidth="1"/>
    <col min="7671" max="7671" width="15.81640625" style="6" customWidth="1"/>
    <col min="7672" max="7673" width="20.08984375" style="6" customWidth="1"/>
    <col min="7674" max="7674" width="17.6328125" style="6" customWidth="1"/>
    <col min="7675" max="7675" width="17.453125" style="6" customWidth="1"/>
    <col min="7676" max="7676" width="12.90625" style="6" customWidth="1"/>
    <col min="7677" max="7677" width="19.54296875" style="6" customWidth="1"/>
    <col min="7678" max="7678" width="16.6328125" style="6" customWidth="1"/>
    <col min="7679" max="7679" width="17.08984375" style="6" customWidth="1"/>
    <col min="7680" max="7680" width="15.81640625" style="6" customWidth="1"/>
    <col min="7681" max="7681" width="21.54296875" style="6" customWidth="1"/>
    <col min="7682" max="7682" width="25.36328125" style="6" customWidth="1"/>
    <col min="7683" max="7683" width="24.36328125" style="6" customWidth="1"/>
    <col min="7684" max="7684" width="29.6328125" style="6" customWidth="1"/>
    <col min="7685" max="7685" width="18" style="6" customWidth="1"/>
    <col min="7686" max="7686" width="23.6328125" style="6" customWidth="1"/>
    <col min="7687" max="7687" width="14" style="6" customWidth="1"/>
    <col min="7688" max="7688" width="16.81640625" style="6" customWidth="1"/>
    <col min="7689" max="7689" width="15.08984375" style="6" customWidth="1"/>
    <col min="7690" max="7690" width="16.1796875" style="6" customWidth="1"/>
    <col min="7691" max="7691" width="0" style="6" hidden="1" customWidth="1"/>
    <col min="7692" max="7692" width="14.90625" style="6" customWidth="1"/>
    <col min="7693" max="7693" width="15.08984375" style="6" customWidth="1"/>
    <col min="7694" max="7694" width="14" style="6" customWidth="1"/>
    <col min="7695" max="7697" width="0" style="6" hidden="1" customWidth="1"/>
    <col min="7698" max="7698" width="25.453125" style="6" customWidth="1"/>
    <col min="7699" max="7699" width="12.81640625" style="6" customWidth="1"/>
    <col min="7700" max="7700" width="16" style="6" customWidth="1"/>
    <col min="7701" max="7701" width="13.08984375" style="6" customWidth="1"/>
    <col min="7702" max="7716" width="0" style="6" hidden="1" customWidth="1"/>
    <col min="7717" max="7717" width="13.90625" style="6" customWidth="1"/>
    <col min="7718" max="7734" width="0" style="6" hidden="1" customWidth="1"/>
    <col min="7735" max="7919" width="9.08984375" style="6"/>
    <col min="7920" max="7920" width="30.1796875" style="6" customWidth="1"/>
    <col min="7921" max="7921" width="22" style="6" customWidth="1"/>
    <col min="7922" max="7922" width="20.36328125" style="6" customWidth="1"/>
    <col min="7923" max="7923" width="20.08984375" style="6" customWidth="1"/>
    <col min="7924" max="7924" width="32.90625" style="6" customWidth="1"/>
    <col min="7925" max="7925" width="17.90625" style="6" customWidth="1"/>
    <col min="7926" max="7926" width="23.6328125" style="6" customWidth="1"/>
    <col min="7927" max="7927" width="15.81640625" style="6" customWidth="1"/>
    <col min="7928" max="7929" width="20.08984375" style="6" customWidth="1"/>
    <col min="7930" max="7930" width="17.6328125" style="6" customWidth="1"/>
    <col min="7931" max="7931" width="17.453125" style="6" customWidth="1"/>
    <col min="7932" max="7932" width="12.90625" style="6" customWidth="1"/>
    <col min="7933" max="7933" width="19.54296875" style="6" customWidth="1"/>
    <col min="7934" max="7934" width="16.6328125" style="6" customWidth="1"/>
    <col min="7935" max="7935" width="17.08984375" style="6" customWidth="1"/>
    <col min="7936" max="7936" width="15.81640625" style="6" customWidth="1"/>
    <col min="7937" max="7937" width="21.54296875" style="6" customWidth="1"/>
    <col min="7938" max="7938" width="25.36328125" style="6" customWidth="1"/>
    <col min="7939" max="7939" width="24.36328125" style="6" customWidth="1"/>
    <col min="7940" max="7940" width="29.6328125" style="6" customWidth="1"/>
    <col min="7941" max="7941" width="18" style="6" customWidth="1"/>
    <col min="7942" max="7942" width="23.6328125" style="6" customWidth="1"/>
    <col min="7943" max="7943" width="14" style="6" customWidth="1"/>
    <col min="7944" max="7944" width="16.81640625" style="6" customWidth="1"/>
    <col min="7945" max="7945" width="15.08984375" style="6" customWidth="1"/>
    <col min="7946" max="7946" width="16.1796875" style="6" customWidth="1"/>
    <col min="7947" max="7947" width="0" style="6" hidden="1" customWidth="1"/>
    <col min="7948" max="7948" width="14.90625" style="6" customWidth="1"/>
    <col min="7949" max="7949" width="15.08984375" style="6" customWidth="1"/>
    <col min="7950" max="7950" width="14" style="6" customWidth="1"/>
    <col min="7951" max="7953" width="0" style="6" hidden="1" customWidth="1"/>
    <col min="7954" max="7954" width="25.453125" style="6" customWidth="1"/>
    <col min="7955" max="7955" width="12.81640625" style="6" customWidth="1"/>
    <col min="7956" max="7956" width="16" style="6" customWidth="1"/>
    <col min="7957" max="7957" width="13.08984375" style="6" customWidth="1"/>
    <col min="7958" max="7972" width="0" style="6" hidden="1" customWidth="1"/>
    <col min="7973" max="7973" width="13.90625" style="6" customWidth="1"/>
    <col min="7974" max="7990" width="0" style="6" hidden="1" customWidth="1"/>
    <col min="7991" max="8175" width="9.08984375" style="6"/>
    <col min="8176" max="8176" width="30.1796875" style="6" customWidth="1"/>
    <col min="8177" max="8177" width="22" style="6" customWidth="1"/>
    <col min="8178" max="8178" width="20.36328125" style="6" customWidth="1"/>
    <col min="8179" max="8179" width="20.08984375" style="6" customWidth="1"/>
    <col min="8180" max="8180" width="32.90625" style="6" customWidth="1"/>
    <col min="8181" max="8181" width="17.90625" style="6" customWidth="1"/>
    <col min="8182" max="8182" width="23.6328125" style="6" customWidth="1"/>
    <col min="8183" max="8183" width="15.81640625" style="6" customWidth="1"/>
    <col min="8184" max="8185" width="20.08984375" style="6" customWidth="1"/>
    <col min="8186" max="8186" width="17.6328125" style="6" customWidth="1"/>
    <col min="8187" max="8187" width="17.453125" style="6" customWidth="1"/>
    <col min="8188" max="8188" width="12.90625" style="6" customWidth="1"/>
    <col min="8189" max="8189" width="19.54296875" style="6" customWidth="1"/>
    <col min="8190" max="8190" width="16.6328125" style="6" customWidth="1"/>
    <col min="8191" max="8191" width="17.08984375" style="6" customWidth="1"/>
    <col min="8192" max="8192" width="15.81640625" style="6" customWidth="1"/>
    <col min="8193" max="8193" width="21.54296875" style="6" customWidth="1"/>
    <col min="8194" max="8194" width="25.36328125" style="6" customWidth="1"/>
    <col min="8195" max="8195" width="24.36328125" style="6" customWidth="1"/>
    <col min="8196" max="8196" width="29.6328125" style="6" customWidth="1"/>
    <col min="8197" max="8197" width="18" style="6" customWidth="1"/>
    <col min="8198" max="8198" width="23.6328125" style="6" customWidth="1"/>
    <col min="8199" max="8199" width="14" style="6" customWidth="1"/>
    <col min="8200" max="8200" width="16.81640625" style="6" customWidth="1"/>
    <col min="8201" max="8201" width="15.08984375" style="6" customWidth="1"/>
    <col min="8202" max="8202" width="16.1796875" style="6" customWidth="1"/>
    <col min="8203" max="8203" width="0" style="6" hidden="1" customWidth="1"/>
    <col min="8204" max="8204" width="14.90625" style="6" customWidth="1"/>
    <col min="8205" max="8205" width="15.08984375" style="6" customWidth="1"/>
    <col min="8206" max="8206" width="14" style="6" customWidth="1"/>
    <col min="8207" max="8209" width="0" style="6" hidden="1" customWidth="1"/>
    <col min="8210" max="8210" width="25.453125" style="6" customWidth="1"/>
    <col min="8211" max="8211" width="12.81640625" style="6" customWidth="1"/>
    <col min="8212" max="8212" width="16" style="6" customWidth="1"/>
    <col min="8213" max="8213" width="13.08984375" style="6" customWidth="1"/>
    <col min="8214" max="8228" width="0" style="6" hidden="1" customWidth="1"/>
    <col min="8229" max="8229" width="13.90625" style="6" customWidth="1"/>
    <col min="8230" max="8246" width="0" style="6" hidden="1" customWidth="1"/>
    <col min="8247" max="8431" width="9.08984375" style="6"/>
    <col min="8432" max="8432" width="30.1796875" style="6" customWidth="1"/>
    <col min="8433" max="8433" width="22" style="6" customWidth="1"/>
    <col min="8434" max="8434" width="20.36328125" style="6" customWidth="1"/>
    <col min="8435" max="8435" width="20.08984375" style="6" customWidth="1"/>
    <col min="8436" max="8436" width="32.90625" style="6" customWidth="1"/>
    <col min="8437" max="8437" width="17.90625" style="6" customWidth="1"/>
    <col min="8438" max="8438" width="23.6328125" style="6" customWidth="1"/>
    <col min="8439" max="8439" width="15.81640625" style="6" customWidth="1"/>
    <col min="8440" max="8441" width="20.08984375" style="6" customWidth="1"/>
    <col min="8442" max="8442" width="17.6328125" style="6" customWidth="1"/>
    <col min="8443" max="8443" width="17.453125" style="6" customWidth="1"/>
    <col min="8444" max="8444" width="12.90625" style="6" customWidth="1"/>
    <col min="8445" max="8445" width="19.54296875" style="6" customWidth="1"/>
    <col min="8446" max="8446" width="16.6328125" style="6" customWidth="1"/>
    <col min="8447" max="8447" width="17.08984375" style="6" customWidth="1"/>
    <col min="8448" max="8448" width="15.81640625" style="6" customWidth="1"/>
    <col min="8449" max="8449" width="21.54296875" style="6" customWidth="1"/>
    <col min="8450" max="8450" width="25.36328125" style="6" customWidth="1"/>
    <col min="8451" max="8451" width="24.36328125" style="6" customWidth="1"/>
    <col min="8452" max="8452" width="29.6328125" style="6" customWidth="1"/>
    <col min="8453" max="8453" width="18" style="6" customWidth="1"/>
    <col min="8454" max="8454" width="23.6328125" style="6" customWidth="1"/>
    <col min="8455" max="8455" width="14" style="6" customWidth="1"/>
    <col min="8456" max="8456" width="16.81640625" style="6" customWidth="1"/>
    <col min="8457" max="8457" width="15.08984375" style="6" customWidth="1"/>
    <col min="8458" max="8458" width="16.1796875" style="6" customWidth="1"/>
    <col min="8459" max="8459" width="0" style="6" hidden="1" customWidth="1"/>
    <col min="8460" max="8460" width="14.90625" style="6" customWidth="1"/>
    <col min="8461" max="8461" width="15.08984375" style="6" customWidth="1"/>
    <col min="8462" max="8462" width="14" style="6" customWidth="1"/>
    <col min="8463" max="8465" width="0" style="6" hidden="1" customWidth="1"/>
    <col min="8466" max="8466" width="25.453125" style="6" customWidth="1"/>
    <col min="8467" max="8467" width="12.81640625" style="6" customWidth="1"/>
    <col min="8468" max="8468" width="16" style="6" customWidth="1"/>
    <col min="8469" max="8469" width="13.08984375" style="6" customWidth="1"/>
    <col min="8470" max="8484" width="0" style="6" hidden="1" customWidth="1"/>
    <col min="8485" max="8485" width="13.90625" style="6" customWidth="1"/>
    <col min="8486" max="8502" width="0" style="6" hidden="1" customWidth="1"/>
    <col min="8503" max="8687" width="9.08984375" style="6"/>
    <col min="8688" max="8688" width="30.1796875" style="6" customWidth="1"/>
    <col min="8689" max="8689" width="22" style="6" customWidth="1"/>
    <col min="8690" max="8690" width="20.36328125" style="6" customWidth="1"/>
    <col min="8691" max="8691" width="20.08984375" style="6" customWidth="1"/>
    <col min="8692" max="8692" width="32.90625" style="6" customWidth="1"/>
    <col min="8693" max="8693" width="17.90625" style="6" customWidth="1"/>
    <col min="8694" max="8694" width="23.6328125" style="6" customWidth="1"/>
    <col min="8695" max="8695" width="15.81640625" style="6" customWidth="1"/>
    <col min="8696" max="8697" width="20.08984375" style="6" customWidth="1"/>
    <col min="8698" max="8698" width="17.6328125" style="6" customWidth="1"/>
    <col min="8699" max="8699" width="17.453125" style="6" customWidth="1"/>
    <col min="8700" max="8700" width="12.90625" style="6" customWidth="1"/>
    <col min="8701" max="8701" width="19.54296875" style="6" customWidth="1"/>
    <col min="8702" max="8702" width="16.6328125" style="6" customWidth="1"/>
    <col min="8703" max="8703" width="17.08984375" style="6" customWidth="1"/>
    <col min="8704" max="8704" width="15.81640625" style="6" customWidth="1"/>
    <col min="8705" max="8705" width="21.54296875" style="6" customWidth="1"/>
    <col min="8706" max="8706" width="25.36328125" style="6" customWidth="1"/>
    <col min="8707" max="8707" width="24.36328125" style="6" customWidth="1"/>
    <col min="8708" max="8708" width="29.6328125" style="6" customWidth="1"/>
    <col min="8709" max="8709" width="18" style="6" customWidth="1"/>
    <col min="8710" max="8710" width="23.6328125" style="6" customWidth="1"/>
    <col min="8711" max="8711" width="14" style="6" customWidth="1"/>
    <col min="8712" max="8712" width="16.81640625" style="6" customWidth="1"/>
    <col min="8713" max="8713" width="15.08984375" style="6" customWidth="1"/>
    <col min="8714" max="8714" width="16.1796875" style="6" customWidth="1"/>
    <col min="8715" max="8715" width="0" style="6" hidden="1" customWidth="1"/>
    <col min="8716" max="8716" width="14.90625" style="6" customWidth="1"/>
    <col min="8717" max="8717" width="15.08984375" style="6" customWidth="1"/>
    <col min="8718" max="8718" width="14" style="6" customWidth="1"/>
    <col min="8719" max="8721" width="0" style="6" hidden="1" customWidth="1"/>
    <col min="8722" max="8722" width="25.453125" style="6" customWidth="1"/>
    <col min="8723" max="8723" width="12.81640625" style="6" customWidth="1"/>
    <col min="8724" max="8724" width="16" style="6" customWidth="1"/>
    <col min="8725" max="8725" width="13.08984375" style="6" customWidth="1"/>
    <col min="8726" max="8740" width="0" style="6" hidden="1" customWidth="1"/>
    <col min="8741" max="8741" width="13.90625" style="6" customWidth="1"/>
    <col min="8742" max="8758" width="0" style="6" hidden="1" customWidth="1"/>
    <col min="8759" max="8943" width="9.08984375" style="6"/>
    <col min="8944" max="8944" width="30.1796875" style="6" customWidth="1"/>
    <col min="8945" max="8945" width="22" style="6" customWidth="1"/>
    <col min="8946" max="8946" width="20.36328125" style="6" customWidth="1"/>
    <col min="8947" max="8947" width="20.08984375" style="6" customWidth="1"/>
    <col min="8948" max="8948" width="32.90625" style="6" customWidth="1"/>
    <col min="8949" max="8949" width="17.90625" style="6" customWidth="1"/>
    <col min="8950" max="8950" width="23.6328125" style="6" customWidth="1"/>
    <col min="8951" max="8951" width="15.81640625" style="6" customWidth="1"/>
    <col min="8952" max="8953" width="20.08984375" style="6" customWidth="1"/>
    <col min="8954" max="8954" width="17.6328125" style="6" customWidth="1"/>
    <col min="8955" max="8955" width="17.453125" style="6" customWidth="1"/>
    <col min="8956" max="8956" width="12.90625" style="6" customWidth="1"/>
    <col min="8957" max="8957" width="19.54296875" style="6" customWidth="1"/>
    <col min="8958" max="8958" width="16.6328125" style="6" customWidth="1"/>
    <col min="8959" max="8959" width="17.08984375" style="6" customWidth="1"/>
    <col min="8960" max="8960" width="15.81640625" style="6" customWidth="1"/>
    <col min="8961" max="8961" width="21.54296875" style="6" customWidth="1"/>
    <col min="8962" max="8962" width="25.36328125" style="6" customWidth="1"/>
    <col min="8963" max="8963" width="24.36328125" style="6" customWidth="1"/>
    <col min="8964" max="8964" width="29.6328125" style="6" customWidth="1"/>
    <col min="8965" max="8965" width="18" style="6" customWidth="1"/>
    <col min="8966" max="8966" width="23.6328125" style="6" customWidth="1"/>
    <col min="8967" max="8967" width="14" style="6" customWidth="1"/>
    <col min="8968" max="8968" width="16.81640625" style="6" customWidth="1"/>
    <col min="8969" max="8969" width="15.08984375" style="6" customWidth="1"/>
    <col min="8970" max="8970" width="16.1796875" style="6" customWidth="1"/>
    <col min="8971" max="8971" width="0" style="6" hidden="1" customWidth="1"/>
    <col min="8972" max="8972" width="14.90625" style="6" customWidth="1"/>
    <col min="8973" max="8973" width="15.08984375" style="6" customWidth="1"/>
    <col min="8974" max="8974" width="14" style="6" customWidth="1"/>
    <col min="8975" max="8977" width="0" style="6" hidden="1" customWidth="1"/>
    <col min="8978" max="8978" width="25.453125" style="6" customWidth="1"/>
    <col min="8979" max="8979" width="12.81640625" style="6" customWidth="1"/>
    <col min="8980" max="8980" width="16" style="6" customWidth="1"/>
    <col min="8981" max="8981" width="13.08984375" style="6" customWidth="1"/>
    <col min="8982" max="8996" width="0" style="6" hidden="1" customWidth="1"/>
    <col min="8997" max="8997" width="13.90625" style="6" customWidth="1"/>
    <col min="8998" max="9014" width="0" style="6" hidden="1" customWidth="1"/>
    <col min="9015" max="9199" width="9.08984375" style="6"/>
    <col min="9200" max="9200" width="30.1796875" style="6" customWidth="1"/>
    <col min="9201" max="9201" width="22" style="6" customWidth="1"/>
    <col min="9202" max="9202" width="20.36328125" style="6" customWidth="1"/>
    <col min="9203" max="9203" width="20.08984375" style="6" customWidth="1"/>
    <col min="9204" max="9204" width="32.90625" style="6" customWidth="1"/>
    <col min="9205" max="9205" width="17.90625" style="6" customWidth="1"/>
    <col min="9206" max="9206" width="23.6328125" style="6" customWidth="1"/>
    <col min="9207" max="9207" width="15.81640625" style="6" customWidth="1"/>
    <col min="9208" max="9209" width="20.08984375" style="6" customWidth="1"/>
    <col min="9210" max="9210" width="17.6328125" style="6" customWidth="1"/>
    <col min="9211" max="9211" width="17.453125" style="6" customWidth="1"/>
    <col min="9212" max="9212" width="12.90625" style="6" customWidth="1"/>
    <col min="9213" max="9213" width="19.54296875" style="6" customWidth="1"/>
    <col min="9214" max="9214" width="16.6328125" style="6" customWidth="1"/>
    <col min="9215" max="9215" width="17.08984375" style="6" customWidth="1"/>
    <col min="9216" max="9216" width="15.81640625" style="6" customWidth="1"/>
    <col min="9217" max="9217" width="21.54296875" style="6" customWidth="1"/>
    <col min="9218" max="9218" width="25.36328125" style="6" customWidth="1"/>
    <col min="9219" max="9219" width="24.36328125" style="6" customWidth="1"/>
    <col min="9220" max="9220" width="29.6328125" style="6" customWidth="1"/>
    <col min="9221" max="9221" width="18" style="6" customWidth="1"/>
    <col min="9222" max="9222" width="23.6328125" style="6" customWidth="1"/>
    <col min="9223" max="9223" width="14" style="6" customWidth="1"/>
    <col min="9224" max="9224" width="16.81640625" style="6" customWidth="1"/>
    <col min="9225" max="9225" width="15.08984375" style="6" customWidth="1"/>
    <col min="9226" max="9226" width="16.1796875" style="6" customWidth="1"/>
    <col min="9227" max="9227" width="0" style="6" hidden="1" customWidth="1"/>
    <col min="9228" max="9228" width="14.90625" style="6" customWidth="1"/>
    <col min="9229" max="9229" width="15.08984375" style="6" customWidth="1"/>
    <col min="9230" max="9230" width="14" style="6" customWidth="1"/>
    <col min="9231" max="9233" width="0" style="6" hidden="1" customWidth="1"/>
    <col min="9234" max="9234" width="25.453125" style="6" customWidth="1"/>
    <col min="9235" max="9235" width="12.81640625" style="6" customWidth="1"/>
    <col min="9236" max="9236" width="16" style="6" customWidth="1"/>
    <col min="9237" max="9237" width="13.08984375" style="6" customWidth="1"/>
    <col min="9238" max="9252" width="0" style="6" hidden="1" customWidth="1"/>
    <col min="9253" max="9253" width="13.90625" style="6" customWidth="1"/>
    <col min="9254" max="9270" width="0" style="6" hidden="1" customWidth="1"/>
    <col min="9271" max="9455" width="9.08984375" style="6"/>
    <col min="9456" max="9456" width="30.1796875" style="6" customWidth="1"/>
    <col min="9457" max="9457" width="22" style="6" customWidth="1"/>
    <col min="9458" max="9458" width="20.36328125" style="6" customWidth="1"/>
    <col min="9459" max="9459" width="20.08984375" style="6" customWidth="1"/>
    <col min="9460" max="9460" width="32.90625" style="6" customWidth="1"/>
    <col min="9461" max="9461" width="17.90625" style="6" customWidth="1"/>
    <col min="9462" max="9462" width="23.6328125" style="6" customWidth="1"/>
    <col min="9463" max="9463" width="15.81640625" style="6" customWidth="1"/>
    <col min="9464" max="9465" width="20.08984375" style="6" customWidth="1"/>
    <col min="9466" max="9466" width="17.6328125" style="6" customWidth="1"/>
    <col min="9467" max="9467" width="17.453125" style="6" customWidth="1"/>
    <col min="9468" max="9468" width="12.90625" style="6" customWidth="1"/>
    <col min="9469" max="9469" width="19.54296875" style="6" customWidth="1"/>
    <col min="9470" max="9470" width="16.6328125" style="6" customWidth="1"/>
    <col min="9471" max="9471" width="17.08984375" style="6" customWidth="1"/>
    <col min="9472" max="9472" width="15.81640625" style="6" customWidth="1"/>
    <col min="9473" max="9473" width="21.54296875" style="6" customWidth="1"/>
    <col min="9474" max="9474" width="25.36328125" style="6" customWidth="1"/>
    <col min="9475" max="9475" width="24.36328125" style="6" customWidth="1"/>
    <col min="9476" max="9476" width="29.6328125" style="6" customWidth="1"/>
    <col min="9477" max="9477" width="18" style="6" customWidth="1"/>
    <col min="9478" max="9478" width="23.6328125" style="6" customWidth="1"/>
    <col min="9479" max="9479" width="14" style="6" customWidth="1"/>
    <col min="9480" max="9480" width="16.81640625" style="6" customWidth="1"/>
    <col min="9481" max="9481" width="15.08984375" style="6" customWidth="1"/>
    <col min="9482" max="9482" width="16.1796875" style="6" customWidth="1"/>
    <col min="9483" max="9483" width="0" style="6" hidden="1" customWidth="1"/>
    <col min="9484" max="9484" width="14.90625" style="6" customWidth="1"/>
    <col min="9485" max="9485" width="15.08984375" style="6" customWidth="1"/>
    <col min="9486" max="9486" width="14" style="6" customWidth="1"/>
    <col min="9487" max="9489" width="0" style="6" hidden="1" customWidth="1"/>
    <col min="9490" max="9490" width="25.453125" style="6" customWidth="1"/>
    <col min="9491" max="9491" width="12.81640625" style="6" customWidth="1"/>
    <col min="9492" max="9492" width="16" style="6" customWidth="1"/>
    <col min="9493" max="9493" width="13.08984375" style="6" customWidth="1"/>
    <col min="9494" max="9508" width="0" style="6" hidden="1" customWidth="1"/>
    <col min="9509" max="9509" width="13.90625" style="6" customWidth="1"/>
    <col min="9510" max="9526" width="0" style="6" hidden="1" customWidth="1"/>
    <col min="9527" max="9711" width="9.08984375" style="6"/>
    <col min="9712" max="9712" width="30.1796875" style="6" customWidth="1"/>
    <col min="9713" max="9713" width="22" style="6" customWidth="1"/>
    <col min="9714" max="9714" width="20.36328125" style="6" customWidth="1"/>
    <col min="9715" max="9715" width="20.08984375" style="6" customWidth="1"/>
    <col min="9716" max="9716" width="32.90625" style="6" customWidth="1"/>
    <col min="9717" max="9717" width="17.90625" style="6" customWidth="1"/>
    <col min="9718" max="9718" width="23.6328125" style="6" customWidth="1"/>
    <col min="9719" max="9719" width="15.81640625" style="6" customWidth="1"/>
    <col min="9720" max="9721" width="20.08984375" style="6" customWidth="1"/>
    <col min="9722" max="9722" width="17.6328125" style="6" customWidth="1"/>
    <col min="9723" max="9723" width="17.453125" style="6" customWidth="1"/>
    <col min="9724" max="9724" width="12.90625" style="6" customWidth="1"/>
    <col min="9725" max="9725" width="19.54296875" style="6" customWidth="1"/>
    <col min="9726" max="9726" width="16.6328125" style="6" customWidth="1"/>
    <col min="9727" max="9727" width="17.08984375" style="6" customWidth="1"/>
    <col min="9728" max="9728" width="15.81640625" style="6" customWidth="1"/>
    <col min="9729" max="9729" width="21.54296875" style="6" customWidth="1"/>
    <col min="9730" max="9730" width="25.36328125" style="6" customWidth="1"/>
    <col min="9731" max="9731" width="24.36328125" style="6" customWidth="1"/>
    <col min="9732" max="9732" width="29.6328125" style="6" customWidth="1"/>
    <col min="9733" max="9733" width="18" style="6" customWidth="1"/>
    <col min="9734" max="9734" width="23.6328125" style="6" customWidth="1"/>
    <col min="9735" max="9735" width="14" style="6" customWidth="1"/>
    <col min="9736" max="9736" width="16.81640625" style="6" customWidth="1"/>
    <col min="9737" max="9737" width="15.08984375" style="6" customWidth="1"/>
    <col min="9738" max="9738" width="16.1796875" style="6" customWidth="1"/>
    <col min="9739" max="9739" width="0" style="6" hidden="1" customWidth="1"/>
    <col min="9740" max="9740" width="14.90625" style="6" customWidth="1"/>
    <col min="9741" max="9741" width="15.08984375" style="6" customWidth="1"/>
    <col min="9742" max="9742" width="14" style="6" customWidth="1"/>
    <col min="9743" max="9745" width="0" style="6" hidden="1" customWidth="1"/>
    <col min="9746" max="9746" width="25.453125" style="6" customWidth="1"/>
    <col min="9747" max="9747" width="12.81640625" style="6" customWidth="1"/>
    <col min="9748" max="9748" width="16" style="6" customWidth="1"/>
    <col min="9749" max="9749" width="13.08984375" style="6" customWidth="1"/>
    <col min="9750" max="9764" width="0" style="6" hidden="1" customWidth="1"/>
    <col min="9765" max="9765" width="13.90625" style="6" customWidth="1"/>
    <col min="9766" max="9782" width="0" style="6" hidden="1" customWidth="1"/>
    <col min="9783" max="9967" width="9.08984375" style="6"/>
    <col min="9968" max="9968" width="30.1796875" style="6" customWidth="1"/>
    <col min="9969" max="9969" width="22" style="6" customWidth="1"/>
    <col min="9970" max="9970" width="20.36328125" style="6" customWidth="1"/>
    <col min="9971" max="9971" width="20.08984375" style="6" customWidth="1"/>
    <col min="9972" max="9972" width="32.90625" style="6" customWidth="1"/>
    <col min="9973" max="9973" width="17.90625" style="6" customWidth="1"/>
    <col min="9974" max="9974" width="23.6328125" style="6" customWidth="1"/>
    <col min="9975" max="9975" width="15.81640625" style="6" customWidth="1"/>
    <col min="9976" max="9977" width="20.08984375" style="6" customWidth="1"/>
    <col min="9978" max="9978" width="17.6328125" style="6" customWidth="1"/>
    <col min="9979" max="9979" width="17.453125" style="6" customWidth="1"/>
    <col min="9980" max="9980" width="12.90625" style="6" customWidth="1"/>
    <col min="9981" max="9981" width="19.54296875" style="6" customWidth="1"/>
    <col min="9982" max="9982" width="16.6328125" style="6" customWidth="1"/>
    <col min="9983" max="9983" width="17.08984375" style="6" customWidth="1"/>
    <col min="9984" max="9984" width="15.81640625" style="6" customWidth="1"/>
    <col min="9985" max="9985" width="21.54296875" style="6" customWidth="1"/>
    <col min="9986" max="9986" width="25.36328125" style="6" customWidth="1"/>
    <col min="9987" max="9987" width="24.36328125" style="6" customWidth="1"/>
    <col min="9988" max="9988" width="29.6328125" style="6" customWidth="1"/>
    <col min="9989" max="9989" width="18" style="6" customWidth="1"/>
    <col min="9990" max="9990" width="23.6328125" style="6" customWidth="1"/>
    <col min="9991" max="9991" width="14" style="6" customWidth="1"/>
    <col min="9992" max="9992" width="16.81640625" style="6" customWidth="1"/>
    <col min="9993" max="9993" width="15.08984375" style="6" customWidth="1"/>
    <col min="9994" max="9994" width="16.1796875" style="6" customWidth="1"/>
    <col min="9995" max="9995" width="0" style="6" hidden="1" customWidth="1"/>
    <col min="9996" max="9996" width="14.90625" style="6" customWidth="1"/>
    <col min="9997" max="9997" width="15.08984375" style="6" customWidth="1"/>
    <col min="9998" max="9998" width="14" style="6" customWidth="1"/>
    <col min="9999" max="10001" width="0" style="6" hidden="1" customWidth="1"/>
    <col min="10002" max="10002" width="25.453125" style="6" customWidth="1"/>
    <col min="10003" max="10003" width="12.81640625" style="6" customWidth="1"/>
    <col min="10004" max="10004" width="16" style="6" customWidth="1"/>
    <col min="10005" max="10005" width="13.08984375" style="6" customWidth="1"/>
    <col min="10006" max="10020" width="0" style="6" hidden="1" customWidth="1"/>
    <col min="10021" max="10021" width="13.90625" style="6" customWidth="1"/>
    <col min="10022" max="10038" width="0" style="6" hidden="1" customWidth="1"/>
    <col min="10039" max="10223" width="9.08984375" style="6"/>
    <col min="10224" max="10224" width="30.1796875" style="6" customWidth="1"/>
    <col min="10225" max="10225" width="22" style="6" customWidth="1"/>
    <col min="10226" max="10226" width="20.36328125" style="6" customWidth="1"/>
    <col min="10227" max="10227" width="20.08984375" style="6" customWidth="1"/>
    <col min="10228" max="10228" width="32.90625" style="6" customWidth="1"/>
    <col min="10229" max="10229" width="17.90625" style="6" customWidth="1"/>
    <col min="10230" max="10230" width="23.6328125" style="6" customWidth="1"/>
    <col min="10231" max="10231" width="15.81640625" style="6" customWidth="1"/>
    <col min="10232" max="10233" width="20.08984375" style="6" customWidth="1"/>
    <col min="10234" max="10234" width="17.6328125" style="6" customWidth="1"/>
    <col min="10235" max="10235" width="17.453125" style="6" customWidth="1"/>
    <col min="10236" max="10236" width="12.90625" style="6" customWidth="1"/>
    <col min="10237" max="10237" width="19.54296875" style="6" customWidth="1"/>
    <col min="10238" max="10238" width="16.6328125" style="6" customWidth="1"/>
    <col min="10239" max="10239" width="17.08984375" style="6" customWidth="1"/>
    <col min="10240" max="10240" width="15.81640625" style="6" customWidth="1"/>
    <col min="10241" max="10241" width="21.54296875" style="6" customWidth="1"/>
    <col min="10242" max="10242" width="25.36328125" style="6" customWidth="1"/>
    <col min="10243" max="10243" width="24.36328125" style="6" customWidth="1"/>
    <col min="10244" max="10244" width="29.6328125" style="6" customWidth="1"/>
    <col min="10245" max="10245" width="18" style="6" customWidth="1"/>
    <col min="10246" max="10246" width="23.6328125" style="6" customWidth="1"/>
    <col min="10247" max="10247" width="14" style="6" customWidth="1"/>
    <col min="10248" max="10248" width="16.81640625" style="6" customWidth="1"/>
    <col min="10249" max="10249" width="15.08984375" style="6" customWidth="1"/>
    <col min="10250" max="10250" width="16.1796875" style="6" customWidth="1"/>
    <col min="10251" max="10251" width="0" style="6" hidden="1" customWidth="1"/>
    <col min="10252" max="10252" width="14.90625" style="6" customWidth="1"/>
    <col min="10253" max="10253" width="15.08984375" style="6" customWidth="1"/>
    <col min="10254" max="10254" width="14" style="6" customWidth="1"/>
    <col min="10255" max="10257" width="0" style="6" hidden="1" customWidth="1"/>
    <col min="10258" max="10258" width="25.453125" style="6" customWidth="1"/>
    <col min="10259" max="10259" width="12.81640625" style="6" customWidth="1"/>
    <col min="10260" max="10260" width="16" style="6" customWidth="1"/>
    <col min="10261" max="10261" width="13.08984375" style="6" customWidth="1"/>
    <col min="10262" max="10276" width="0" style="6" hidden="1" customWidth="1"/>
    <col min="10277" max="10277" width="13.90625" style="6" customWidth="1"/>
    <col min="10278" max="10294" width="0" style="6" hidden="1" customWidth="1"/>
    <col min="10295" max="10479" width="9.08984375" style="6"/>
    <col min="10480" max="10480" width="30.1796875" style="6" customWidth="1"/>
    <col min="10481" max="10481" width="22" style="6" customWidth="1"/>
    <col min="10482" max="10482" width="20.36328125" style="6" customWidth="1"/>
    <col min="10483" max="10483" width="20.08984375" style="6" customWidth="1"/>
    <col min="10484" max="10484" width="32.90625" style="6" customWidth="1"/>
    <col min="10485" max="10485" width="17.90625" style="6" customWidth="1"/>
    <col min="10486" max="10486" width="23.6328125" style="6" customWidth="1"/>
    <col min="10487" max="10487" width="15.81640625" style="6" customWidth="1"/>
    <col min="10488" max="10489" width="20.08984375" style="6" customWidth="1"/>
    <col min="10490" max="10490" width="17.6328125" style="6" customWidth="1"/>
    <col min="10491" max="10491" width="17.453125" style="6" customWidth="1"/>
    <col min="10492" max="10492" width="12.90625" style="6" customWidth="1"/>
    <col min="10493" max="10493" width="19.54296875" style="6" customWidth="1"/>
    <col min="10494" max="10494" width="16.6328125" style="6" customWidth="1"/>
    <col min="10495" max="10495" width="17.08984375" style="6" customWidth="1"/>
    <col min="10496" max="10496" width="15.81640625" style="6" customWidth="1"/>
    <col min="10497" max="10497" width="21.54296875" style="6" customWidth="1"/>
    <col min="10498" max="10498" width="25.36328125" style="6" customWidth="1"/>
    <col min="10499" max="10499" width="24.36328125" style="6" customWidth="1"/>
    <col min="10500" max="10500" width="29.6328125" style="6" customWidth="1"/>
    <col min="10501" max="10501" width="18" style="6" customWidth="1"/>
    <col min="10502" max="10502" width="23.6328125" style="6" customWidth="1"/>
    <col min="10503" max="10503" width="14" style="6" customWidth="1"/>
    <col min="10504" max="10504" width="16.81640625" style="6" customWidth="1"/>
    <col min="10505" max="10505" width="15.08984375" style="6" customWidth="1"/>
    <col min="10506" max="10506" width="16.1796875" style="6" customWidth="1"/>
    <col min="10507" max="10507" width="0" style="6" hidden="1" customWidth="1"/>
    <col min="10508" max="10508" width="14.90625" style="6" customWidth="1"/>
    <col min="10509" max="10509" width="15.08984375" style="6" customWidth="1"/>
    <col min="10510" max="10510" width="14" style="6" customWidth="1"/>
    <col min="10511" max="10513" width="0" style="6" hidden="1" customWidth="1"/>
    <col min="10514" max="10514" width="25.453125" style="6" customWidth="1"/>
    <col min="10515" max="10515" width="12.81640625" style="6" customWidth="1"/>
    <col min="10516" max="10516" width="16" style="6" customWidth="1"/>
    <col min="10517" max="10517" width="13.08984375" style="6" customWidth="1"/>
    <col min="10518" max="10532" width="0" style="6" hidden="1" customWidth="1"/>
    <col min="10533" max="10533" width="13.90625" style="6" customWidth="1"/>
    <col min="10534" max="10550" width="0" style="6" hidden="1" customWidth="1"/>
    <col min="10551" max="10735" width="9.08984375" style="6"/>
    <col min="10736" max="10736" width="30.1796875" style="6" customWidth="1"/>
    <col min="10737" max="10737" width="22" style="6" customWidth="1"/>
    <col min="10738" max="10738" width="20.36328125" style="6" customWidth="1"/>
    <col min="10739" max="10739" width="20.08984375" style="6" customWidth="1"/>
    <col min="10740" max="10740" width="32.90625" style="6" customWidth="1"/>
    <col min="10741" max="10741" width="17.90625" style="6" customWidth="1"/>
    <col min="10742" max="10742" width="23.6328125" style="6" customWidth="1"/>
    <col min="10743" max="10743" width="15.81640625" style="6" customWidth="1"/>
    <col min="10744" max="10745" width="20.08984375" style="6" customWidth="1"/>
    <col min="10746" max="10746" width="17.6328125" style="6" customWidth="1"/>
    <col min="10747" max="10747" width="17.453125" style="6" customWidth="1"/>
    <col min="10748" max="10748" width="12.90625" style="6" customWidth="1"/>
    <col min="10749" max="10749" width="19.54296875" style="6" customWidth="1"/>
    <col min="10750" max="10750" width="16.6328125" style="6" customWidth="1"/>
    <col min="10751" max="10751" width="17.08984375" style="6" customWidth="1"/>
    <col min="10752" max="10752" width="15.81640625" style="6" customWidth="1"/>
    <col min="10753" max="10753" width="21.54296875" style="6" customWidth="1"/>
    <col min="10754" max="10754" width="25.36328125" style="6" customWidth="1"/>
    <col min="10755" max="10755" width="24.36328125" style="6" customWidth="1"/>
    <col min="10756" max="10756" width="29.6328125" style="6" customWidth="1"/>
    <col min="10757" max="10757" width="18" style="6" customWidth="1"/>
    <col min="10758" max="10758" width="23.6328125" style="6" customWidth="1"/>
    <col min="10759" max="10759" width="14" style="6" customWidth="1"/>
    <col min="10760" max="10760" width="16.81640625" style="6" customWidth="1"/>
    <col min="10761" max="10761" width="15.08984375" style="6" customWidth="1"/>
    <col min="10762" max="10762" width="16.1796875" style="6" customWidth="1"/>
    <col min="10763" max="10763" width="0" style="6" hidden="1" customWidth="1"/>
    <col min="10764" max="10764" width="14.90625" style="6" customWidth="1"/>
    <col min="10765" max="10765" width="15.08984375" style="6" customWidth="1"/>
    <col min="10766" max="10766" width="14" style="6" customWidth="1"/>
    <col min="10767" max="10769" width="0" style="6" hidden="1" customWidth="1"/>
    <col min="10770" max="10770" width="25.453125" style="6" customWidth="1"/>
    <col min="10771" max="10771" width="12.81640625" style="6" customWidth="1"/>
    <col min="10772" max="10772" width="16" style="6" customWidth="1"/>
    <col min="10773" max="10773" width="13.08984375" style="6" customWidth="1"/>
    <col min="10774" max="10788" width="0" style="6" hidden="1" customWidth="1"/>
    <col min="10789" max="10789" width="13.90625" style="6" customWidth="1"/>
    <col min="10790" max="10806" width="0" style="6" hidden="1" customWidth="1"/>
    <col min="10807" max="10991" width="9.08984375" style="6"/>
    <col min="10992" max="10992" width="30.1796875" style="6" customWidth="1"/>
    <col min="10993" max="10993" width="22" style="6" customWidth="1"/>
    <col min="10994" max="10994" width="20.36328125" style="6" customWidth="1"/>
    <col min="10995" max="10995" width="20.08984375" style="6" customWidth="1"/>
    <col min="10996" max="10996" width="32.90625" style="6" customWidth="1"/>
    <col min="10997" max="10997" width="17.90625" style="6" customWidth="1"/>
    <col min="10998" max="10998" width="23.6328125" style="6" customWidth="1"/>
    <col min="10999" max="10999" width="15.81640625" style="6" customWidth="1"/>
    <col min="11000" max="11001" width="20.08984375" style="6" customWidth="1"/>
    <col min="11002" max="11002" width="17.6328125" style="6" customWidth="1"/>
    <col min="11003" max="11003" width="17.453125" style="6" customWidth="1"/>
    <col min="11004" max="11004" width="12.90625" style="6" customWidth="1"/>
    <col min="11005" max="11005" width="19.54296875" style="6" customWidth="1"/>
    <col min="11006" max="11006" width="16.6328125" style="6" customWidth="1"/>
    <col min="11007" max="11007" width="17.08984375" style="6" customWidth="1"/>
    <col min="11008" max="11008" width="15.81640625" style="6" customWidth="1"/>
    <col min="11009" max="11009" width="21.54296875" style="6" customWidth="1"/>
    <col min="11010" max="11010" width="25.36328125" style="6" customWidth="1"/>
    <col min="11011" max="11011" width="24.36328125" style="6" customWidth="1"/>
    <col min="11012" max="11012" width="29.6328125" style="6" customWidth="1"/>
    <col min="11013" max="11013" width="18" style="6" customWidth="1"/>
    <col min="11014" max="11014" width="23.6328125" style="6" customWidth="1"/>
    <col min="11015" max="11015" width="14" style="6" customWidth="1"/>
    <col min="11016" max="11016" width="16.81640625" style="6" customWidth="1"/>
    <col min="11017" max="11017" width="15.08984375" style="6" customWidth="1"/>
    <col min="11018" max="11018" width="16.1796875" style="6" customWidth="1"/>
    <col min="11019" max="11019" width="0" style="6" hidden="1" customWidth="1"/>
    <col min="11020" max="11020" width="14.90625" style="6" customWidth="1"/>
    <col min="11021" max="11021" width="15.08984375" style="6" customWidth="1"/>
    <col min="11022" max="11022" width="14" style="6" customWidth="1"/>
    <col min="11023" max="11025" width="0" style="6" hidden="1" customWidth="1"/>
    <col min="11026" max="11026" width="25.453125" style="6" customWidth="1"/>
    <col min="11027" max="11027" width="12.81640625" style="6" customWidth="1"/>
    <col min="11028" max="11028" width="16" style="6" customWidth="1"/>
    <col min="11029" max="11029" width="13.08984375" style="6" customWidth="1"/>
    <col min="11030" max="11044" width="0" style="6" hidden="1" customWidth="1"/>
    <col min="11045" max="11045" width="13.90625" style="6" customWidth="1"/>
    <col min="11046" max="11062" width="0" style="6" hidden="1" customWidth="1"/>
    <col min="11063" max="11247" width="9.08984375" style="6"/>
    <col min="11248" max="11248" width="30.1796875" style="6" customWidth="1"/>
    <col min="11249" max="11249" width="22" style="6" customWidth="1"/>
    <col min="11250" max="11250" width="20.36328125" style="6" customWidth="1"/>
    <col min="11251" max="11251" width="20.08984375" style="6" customWidth="1"/>
    <col min="11252" max="11252" width="32.90625" style="6" customWidth="1"/>
    <col min="11253" max="11253" width="17.90625" style="6" customWidth="1"/>
    <col min="11254" max="11254" width="23.6328125" style="6" customWidth="1"/>
    <col min="11255" max="11255" width="15.81640625" style="6" customWidth="1"/>
    <col min="11256" max="11257" width="20.08984375" style="6" customWidth="1"/>
    <col min="11258" max="11258" width="17.6328125" style="6" customWidth="1"/>
    <col min="11259" max="11259" width="17.453125" style="6" customWidth="1"/>
    <col min="11260" max="11260" width="12.90625" style="6" customWidth="1"/>
    <col min="11261" max="11261" width="19.54296875" style="6" customWidth="1"/>
    <col min="11262" max="11262" width="16.6328125" style="6" customWidth="1"/>
    <col min="11263" max="11263" width="17.08984375" style="6" customWidth="1"/>
    <col min="11264" max="11264" width="15.81640625" style="6" customWidth="1"/>
    <col min="11265" max="11265" width="21.54296875" style="6" customWidth="1"/>
    <col min="11266" max="11266" width="25.36328125" style="6" customWidth="1"/>
    <col min="11267" max="11267" width="24.36328125" style="6" customWidth="1"/>
    <col min="11268" max="11268" width="29.6328125" style="6" customWidth="1"/>
    <col min="11269" max="11269" width="18" style="6" customWidth="1"/>
    <col min="11270" max="11270" width="23.6328125" style="6" customWidth="1"/>
    <col min="11271" max="11271" width="14" style="6" customWidth="1"/>
    <col min="11272" max="11272" width="16.81640625" style="6" customWidth="1"/>
    <col min="11273" max="11273" width="15.08984375" style="6" customWidth="1"/>
    <col min="11274" max="11274" width="16.1796875" style="6" customWidth="1"/>
    <col min="11275" max="11275" width="0" style="6" hidden="1" customWidth="1"/>
    <col min="11276" max="11276" width="14.90625" style="6" customWidth="1"/>
    <col min="11277" max="11277" width="15.08984375" style="6" customWidth="1"/>
    <col min="11278" max="11278" width="14" style="6" customWidth="1"/>
    <col min="11279" max="11281" width="0" style="6" hidden="1" customWidth="1"/>
    <col min="11282" max="11282" width="25.453125" style="6" customWidth="1"/>
    <col min="11283" max="11283" width="12.81640625" style="6" customWidth="1"/>
    <col min="11284" max="11284" width="16" style="6" customWidth="1"/>
    <col min="11285" max="11285" width="13.08984375" style="6" customWidth="1"/>
    <col min="11286" max="11300" width="0" style="6" hidden="1" customWidth="1"/>
    <col min="11301" max="11301" width="13.90625" style="6" customWidth="1"/>
    <col min="11302" max="11318" width="0" style="6" hidden="1" customWidth="1"/>
    <col min="11319" max="11503" width="9.08984375" style="6"/>
    <col min="11504" max="11504" width="30.1796875" style="6" customWidth="1"/>
    <col min="11505" max="11505" width="22" style="6" customWidth="1"/>
    <col min="11506" max="11506" width="20.36328125" style="6" customWidth="1"/>
    <col min="11507" max="11507" width="20.08984375" style="6" customWidth="1"/>
    <col min="11508" max="11508" width="32.90625" style="6" customWidth="1"/>
    <col min="11509" max="11509" width="17.90625" style="6" customWidth="1"/>
    <col min="11510" max="11510" width="23.6328125" style="6" customWidth="1"/>
    <col min="11511" max="11511" width="15.81640625" style="6" customWidth="1"/>
    <col min="11512" max="11513" width="20.08984375" style="6" customWidth="1"/>
    <col min="11514" max="11514" width="17.6328125" style="6" customWidth="1"/>
    <col min="11515" max="11515" width="17.453125" style="6" customWidth="1"/>
    <col min="11516" max="11516" width="12.90625" style="6" customWidth="1"/>
    <col min="11517" max="11517" width="19.54296875" style="6" customWidth="1"/>
    <col min="11518" max="11518" width="16.6328125" style="6" customWidth="1"/>
    <col min="11519" max="11519" width="17.08984375" style="6" customWidth="1"/>
    <col min="11520" max="11520" width="15.81640625" style="6" customWidth="1"/>
    <col min="11521" max="11521" width="21.54296875" style="6" customWidth="1"/>
    <col min="11522" max="11522" width="25.36328125" style="6" customWidth="1"/>
    <col min="11523" max="11523" width="24.36328125" style="6" customWidth="1"/>
    <col min="11524" max="11524" width="29.6328125" style="6" customWidth="1"/>
    <col min="11525" max="11525" width="18" style="6" customWidth="1"/>
    <col min="11526" max="11526" width="23.6328125" style="6" customWidth="1"/>
    <col min="11527" max="11527" width="14" style="6" customWidth="1"/>
    <col min="11528" max="11528" width="16.81640625" style="6" customWidth="1"/>
    <col min="11529" max="11529" width="15.08984375" style="6" customWidth="1"/>
    <col min="11530" max="11530" width="16.1796875" style="6" customWidth="1"/>
    <col min="11531" max="11531" width="0" style="6" hidden="1" customWidth="1"/>
    <col min="11532" max="11532" width="14.90625" style="6" customWidth="1"/>
    <col min="11533" max="11533" width="15.08984375" style="6" customWidth="1"/>
    <col min="11534" max="11534" width="14" style="6" customWidth="1"/>
    <col min="11535" max="11537" width="0" style="6" hidden="1" customWidth="1"/>
    <col min="11538" max="11538" width="25.453125" style="6" customWidth="1"/>
    <col min="11539" max="11539" width="12.81640625" style="6" customWidth="1"/>
    <col min="11540" max="11540" width="16" style="6" customWidth="1"/>
    <col min="11541" max="11541" width="13.08984375" style="6" customWidth="1"/>
    <col min="11542" max="11556" width="0" style="6" hidden="1" customWidth="1"/>
    <col min="11557" max="11557" width="13.90625" style="6" customWidth="1"/>
    <col min="11558" max="11574" width="0" style="6" hidden="1" customWidth="1"/>
    <col min="11575" max="11759" width="9.08984375" style="6"/>
    <col min="11760" max="11760" width="30.1796875" style="6" customWidth="1"/>
    <col min="11761" max="11761" width="22" style="6" customWidth="1"/>
    <col min="11762" max="11762" width="20.36328125" style="6" customWidth="1"/>
    <col min="11763" max="11763" width="20.08984375" style="6" customWidth="1"/>
    <col min="11764" max="11764" width="32.90625" style="6" customWidth="1"/>
    <col min="11765" max="11765" width="17.90625" style="6" customWidth="1"/>
    <col min="11766" max="11766" width="23.6328125" style="6" customWidth="1"/>
    <col min="11767" max="11767" width="15.81640625" style="6" customWidth="1"/>
    <col min="11768" max="11769" width="20.08984375" style="6" customWidth="1"/>
    <col min="11770" max="11770" width="17.6328125" style="6" customWidth="1"/>
    <col min="11771" max="11771" width="17.453125" style="6" customWidth="1"/>
    <col min="11772" max="11772" width="12.90625" style="6" customWidth="1"/>
    <col min="11773" max="11773" width="19.54296875" style="6" customWidth="1"/>
    <col min="11774" max="11774" width="16.6328125" style="6" customWidth="1"/>
    <col min="11775" max="11775" width="17.08984375" style="6" customWidth="1"/>
    <col min="11776" max="11776" width="15.81640625" style="6" customWidth="1"/>
    <col min="11777" max="11777" width="21.54296875" style="6" customWidth="1"/>
    <col min="11778" max="11778" width="25.36328125" style="6" customWidth="1"/>
    <col min="11779" max="11779" width="24.36328125" style="6" customWidth="1"/>
    <col min="11780" max="11780" width="29.6328125" style="6" customWidth="1"/>
    <col min="11781" max="11781" width="18" style="6" customWidth="1"/>
    <col min="11782" max="11782" width="23.6328125" style="6" customWidth="1"/>
    <col min="11783" max="11783" width="14" style="6" customWidth="1"/>
    <col min="11784" max="11784" width="16.81640625" style="6" customWidth="1"/>
    <col min="11785" max="11785" width="15.08984375" style="6" customWidth="1"/>
    <col min="11786" max="11786" width="16.1796875" style="6" customWidth="1"/>
    <col min="11787" max="11787" width="0" style="6" hidden="1" customWidth="1"/>
    <col min="11788" max="11788" width="14.90625" style="6" customWidth="1"/>
    <col min="11789" max="11789" width="15.08984375" style="6" customWidth="1"/>
    <col min="11790" max="11790" width="14" style="6" customWidth="1"/>
    <col min="11791" max="11793" width="0" style="6" hidden="1" customWidth="1"/>
    <col min="11794" max="11794" width="25.453125" style="6" customWidth="1"/>
    <col min="11795" max="11795" width="12.81640625" style="6" customWidth="1"/>
    <col min="11796" max="11796" width="16" style="6" customWidth="1"/>
    <col min="11797" max="11797" width="13.08984375" style="6" customWidth="1"/>
    <col min="11798" max="11812" width="0" style="6" hidden="1" customWidth="1"/>
    <col min="11813" max="11813" width="13.90625" style="6" customWidth="1"/>
    <col min="11814" max="11830" width="0" style="6" hidden="1" customWidth="1"/>
    <col min="11831" max="12015" width="9.08984375" style="6"/>
    <col min="12016" max="12016" width="30.1796875" style="6" customWidth="1"/>
    <col min="12017" max="12017" width="22" style="6" customWidth="1"/>
    <col min="12018" max="12018" width="20.36328125" style="6" customWidth="1"/>
    <col min="12019" max="12019" width="20.08984375" style="6" customWidth="1"/>
    <col min="12020" max="12020" width="32.90625" style="6" customWidth="1"/>
    <col min="12021" max="12021" width="17.90625" style="6" customWidth="1"/>
    <col min="12022" max="12022" width="23.6328125" style="6" customWidth="1"/>
    <col min="12023" max="12023" width="15.81640625" style="6" customWidth="1"/>
    <col min="12024" max="12025" width="20.08984375" style="6" customWidth="1"/>
    <col min="12026" max="12026" width="17.6328125" style="6" customWidth="1"/>
    <col min="12027" max="12027" width="17.453125" style="6" customWidth="1"/>
    <col min="12028" max="12028" width="12.90625" style="6" customWidth="1"/>
    <col min="12029" max="12029" width="19.54296875" style="6" customWidth="1"/>
    <col min="12030" max="12030" width="16.6328125" style="6" customWidth="1"/>
    <col min="12031" max="12031" width="17.08984375" style="6" customWidth="1"/>
    <col min="12032" max="12032" width="15.81640625" style="6" customWidth="1"/>
    <col min="12033" max="12033" width="21.54296875" style="6" customWidth="1"/>
    <col min="12034" max="12034" width="25.36328125" style="6" customWidth="1"/>
    <col min="12035" max="12035" width="24.36328125" style="6" customWidth="1"/>
    <col min="12036" max="12036" width="29.6328125" style="6" customWidth="1"/>
    <col min="12037" max="12037" width="18" style="6" customWidth="1"/>
    <col min="12038" max="12038" width="23.6328125" style="6" customWidth="1"/>
    <col min="12039" max="12039" width="14" style="6" customWidth="1"/>
    <col min="12040" max="12040" width="16.81640625" style="6" customWidth="1"/>
    <col min="12041" max="12041" width="15.08984375" style="6" customWidth="1"/>
    <col min="12042" max="12042" width="16.1796875" style="6" customWidth="1"/>
    <col min="12043" max="12043" width="0" style="6" hidden="1" customWidth="1"/>
    <col min="12044" max="12044" width="14.90625" style="6" customWidth="1"/>
    <col min="12045" max="12045" width="15.08984375" style="6" customWidth="1"/>
    <col min="12046" max="12046" width="14" style="6" customWidth="1"/>
    <col min="12047" max="12049" width="0" style="6" hidden="1" customWidth="1"/>
    <col min="12050" max="12050" width="25.453125" style="6" customWidth="1"/>
    <col min="12051" max="12051" width="12.81640625" style="6" customWidth="1"/>
    <col min="12052" max="12052" width="16" style="6" customWidth="1"/>
    <col min="12053" max="12053" width="13.08984375" style="6" customWidth="1"/>
    <col min="12054" max="12068" width="0" style="6" hidden="1" customWidth="1"/>
    <col min="12069" max="12069" width="13.90625" style="6" customWidth="1"/>
    <col min="12070" max="12086" width="0" style="6" hidden="1" customWidth="1"/>
    <col min="12087" max="12271" width="9.08984375" style="6"/>
    <col min="12272" max="12272" width="30.1796875" style="6" customWidth="1"/>
    <col min="12273" max="12273" width="22" style="6" customWidth="1"/>
    <col min="12274" max="12274" width="20.36328125" style="6" customWidth="1"/>
    <col min="12275" max="12275" width="20.08984375" style="6" customWidth="1"/>
    <col min="12276" max="12276" width="32.90625" style="6" customWidth="1"/>
    <col min="12277" max="12277" width="17.90625" style="6" customWidth="1"/>
    <col min="12278" max="12278" width="23.6328125" style="6" customWidth="1"/>
    <col min="12279" max="12279" width="15.81640625" style="6" customWidth="1"/>
    <col min="12280" max="12281" width="20.08984375" style="6" customWidth="1"/>
    <col min="12282" max="12282" width="17.6328125" style="6" customWidth="1"/>
    <col min="12283" max="12283" width="17.453125" style="6" customWidth="1"/>
    <col min="12284" max="12284" width="12.90625" style="6" customWidth="1"/>
    <col min="12285" max="12285" width="19.54296875" style="6" customWidth="1"/>
    <col min="12286" max="12286" width="16.6328125" style="6" customWidth="1"/>
    <col min="12287" max="12287" width="17.08984375" style="6" customWidth="1"/>
    <col min="12288" max="12288" width="15.81640625" style="6" customWidth="1"/>
    <col min="12289" max="12289" width="21.54296875" style="6" customWidth="1"/>
    <col min="12290" max="12290" width="25.36328125" style="6" customWidth="1"/>
    <col min="12291" max="12291" width="24.36328125" style="6" customWidth="1"/>
    <col min="12292" max="12292" width="29.6328125" style="6" customWidth="1"/>
    <col min="12293" max="12293" width="18" style="6" customWidth="1"/>
    <col min="12294" max="12294" width="23.6328125" style="6" customWidth="1"/>
    <col min="12295" max="12295" width="14" style="6" customWidth="1"/>
    <col min="12296" max="12296" width="16.81640625" style="6" customWidth="1"/>
    <col min="12297" max="12297" width="15.08984375" style="6" customWidth="1"/>
    <col min="12298" max="12298" width="16.1796875" style="6" customWidth="1"/>
    <col min="12299" max="12299" width="0" style="6" hidden="1" customWidth="1"/>
    <col min="12300" max="12300" width="14.90625" style="6" customWidth="1"/>
    <col min="12301" max="12301" width="15.08984375" style="6" customWidth="1"/>
    <col min="12302" max="12302" width="14" style="6" customWidth="1"/>
    <col min="12303" max="12305" width="0" style="6" hidden="1" customWidth="1"/>
    <col min="12306" max="12306" width="25.453125" style="6" customWidth="1"/>
    <col min="12307" max="12307" width="12.81640625" style="6" customWidth="1"/>
    <col min="12308" max="12308" width="16" style="6" customWidth="1"/>
    <col min="12309" max="12309" width="13.08984375" style="6" customWidth="1"/>
    <col min="12310" max="12324" width="0" style="6" hidden="1" customWidth="1"/>
    <col min="12325" max="12325" width="13.90625" style="6" customWidth="1"/>
    <col min="12326" max="12342" width="0" style="6" hidden="1" customWidth="1"/>
    <col min="12343" max="12527" width="9.08984375" style="6"/>
    <col min="12528" max="12528" width="30.1796875" style="6" customWidth="1"/>
    <col min="12529" max="12529" width="22" style="6" customWidth="1"/>
    <col min="12530" max="12530" width="20.36328125" style="6" customWidth="1"/>
    <col min="12531" max="12531" width="20.08984375" style="6" customWidth="1"/>
    <col min="12532" max="12532" width="32.90625" style="6" customWidth="1"/>
    <col min="12533" max="12533" width="17.90625" style="6" customWidth="1"/>
    <col min="12534" max="12534" width="23.6328125" style="6" customWidth="1"/>
    <col min="12535" max="12535" width="15.81640625" style="6" customWidth="1"/>
    <col min="12536" max="12537" width="20.08984375" style="6" customWidth="1"/>
    <col min="12538" max="12538" width="17.6328125" style="6" customWidth="1"/>
    <col min="12539" max="12539" width="17.453125" style="6" customWidth="1"/>
    <col min="12540" max="12540" width="12.90625" style="6" customWidth="1"/>
    <col min="12541" max="12541" width="19.54296875" style="6" customWidth="1"/>
    <col min="12542" max="12542" width="16.6328125" style="6" customWidth="1"/>
    <col min="12543" max="12543" width="17.08984375" style="6" customWidth="1"/>
    <col min="12544" max="12544" width="15.81640625" style="6" customWidth="1"/>
    <col min="12545" max="12545" width="21.54296875" style="6" customWidth="1"/>
    <col min="12546" max="12546" width="25.36328125" style="6" customWidth="1"/>
    <col min="12547" max="12547" width="24.36328125" style="6" customWidth="1"/>
    <col min="12548" max="12548" width="29.6328125" style="6" customWidth="1"/>
    <col min="12549" max="12549" width="18" style="6" customWidth="1"/>
    <col min="12550" max="12550" width="23.6328125" style="6" customWidth="1"/>
    <col min="12551" max="12551" width="14" style="6" customWidth="1"/>
    <col min="12552" max="12552" width="16.81640625" style="6" customWidth="1"/>
    <col min="12553" max="12553" width="15.08984375" style="6" customWidth="1"/>
    <col min="12554" max="12554" width="16.1796875" style="6" customWidth="1"/>
    <col min="12555" max="12555" width="0" style="6" hidden="1" customWidth="1"/>
    <col min="12556" max="12556" width="14.90625" style="6" customWidth="1"/>
    <col min="12557" max="12557" width="15.08984375" style="6" customWidth="1"/>
    <col min="12558" max="12558" width="14" style="6" customWidth="1"/>
    <col min="12559" max="12561" width="0" style="6" hidden="1" customWidth="1"/>
    <col min="12562" max="12562" width="25.453125" style="6" customWidth="1"/>
    <col min="12563" max="12563" width="12.81640625" style="6" customWidth="1"/>
    <col min="12564" max="12564" width="16" style="6" customWidth="1"/>
    <col min="12565" max="12565" width="13.08984375" style="6" customWidth="1"/>
    <col min="12566" max="12580" width="0" style="6" hidden="1" customWidth="1"/>
    <col min="12581" max="12581" width="13.90625" style="6" customWidth="1"/>
    <col min="12582" max="12598" width="0" style="6" hidden="1" customWidth="1"/>
    <col min="12599" max="12783" width="9.08984375" style="6"/>
    <col min="12784" max="12784" width="30.1796875" style="6" customWidth="1"/>
    <col min="12785" max="12785" width="22" style="6" customWidth="1"/>
    <col min="12786" max="12786" width="20.36328125" style="6" customWidth="1"/>
    <col min="12787" max="12787" width="20.08984375" style="6" customWidth="1"/>
    <col min="12788" max="12788" width="32.90625" style="6" customWidth="1"/>
    <col min="12789" max="12789" width="17.90625" style="6" customWidth="1"/>
    <col min="12790" max="12790" width="23.6328125" style="6" customWidth="1"/>
    <col min="12791" max="12791" width="15.81640625" style="6" customWidth="1"/>
    <col min="12792" max="12793" width="20.08984375" style="6" customWidth="1"/>
    <col min="12794" max="12794" width="17.6328125" style="6" customWidth="1"/>
    <col min="12795" max="12795" width="17.453125" style="6" customWidth="1"/>
    <col min="12796" max="12796" width="12.90625" style="6" customWidth="1"/>
    <col min="12797" max="12797" width="19.54296875" style="6" customWidth="1"/>
    <col min="12798" max="12798" width="16.6328125" style="6" customWidth="1"/>
    <col min="12799" max="12799" width="17.08984375" style="6" customWidth="1"/>
    <col min="12800" max="12800" width="15.81640625" style="6" customWidth="1"/>
    <col min="12801" max="12801" width="21.54296875" style="6" customWidth="1"/>
    <col min="12802" max="12802" width="25.36328125" style="6" customWidth="1"/>
    <col min="12803" max="12803" width="24.36328125" style="6" customWidth="1"/>
    <col min="12804" max="12804" width="29.6328125" style="6" customWidth="1"/>
    <col min="12805" max="12805" width="18" style="6" customWidth="1"/>
    <col min="12806" max="12806" width="23.6328125" style="6" customWidth="1"/>
    <col min="12807" max="12807" width="14" style="6" customWidth="1"/>
    <col min="12808" max="12808" width="16.81640625" style="6" customWidth="1"/>
    <col min="12809" max="12809" width="15.08984375" style="6" customWidth="1"/>
    <col min="12810" max="12810" width="16.1796875" style="6" customWidth="1"/>
    <col min="12811" max="12811" width="0" style="6" hidden="1" customWidth="1"/>
    <col min="12812" max="12812" width="14.90625" style="6" customWidth="1"/>
    <col min="12813" max="12813" width="15.08984375" style="6" customWidth="1"/>
    <col min="12814" max="12814" width="14" style="6" customWidth="1"/>
    <col min="12815" max="12817" width="0" style="6" hidden="1" customWidth="1"/>
    <col min="12818" max="12818" width="25.453125" style="6" customWidth="1"/>
    <col min="12819" max="12819" width="12.81640625" style="6" customWidth="1"/>
    <col min="12820" max="12820" width="16" style="6" customWidth="1"/>
    <col min="12821" max="12821" width="13.08984375" style="6" customWidth="1"/>
    <col min="12822" max="12836" width="0" style="6" hidden="1" customWidth="1"/>
    <col min="12837" max="12837" width="13.90625" style="6" customWidth="1"/>
    <col min="12838" max="12854" width="0" style="6" hidden="1" customWidth="1"/>
    <col min="12855" max="13039" width="9.08984375" style="6"/>
    <col min="13040" max="13040" width="30.1796875" style="6" customWidth="1"/>
    <col min="13041" max="13041" width="22" style="6" customWidth="1"/>
    <col min="13042" max="13042" width="20.36328125" style="6" customWidth="1"/>
    <col min="13043" max="13043" width="20.08984375" style="6" customWidth="1"/>
    <col min="13044" max="13044" width="32.90625" style="6" customWidth="1"/>
    <col min="13045" max="13045" width="17.90625" style="6" customWidth="1"/>
    <col min="13046" max="13046" width="23.6328125" style="6" customWidth="1"/>
    <col min="13047" max="13047" width="15.81640625" style="6" customWidth="1"/>
    <col min="13048" max="13049" width="20.08984375" style="6" customWidth="1"/>
    <col min="13050" max="13050" width="17.6328125" style="6" customWidth="1"/>
    <col min="13051" max="13051" width="17.453125" style="6" customWidth="1"/>
    <col min="13052" max="13052" width="12.90625" style="6" customWidth="1"/>
    <col min="13053" max="13053" width="19.54296875" style="6" customWidth="1"/>
    <col min="13054" max="13054" width="16.6328125" style="6" customWidth="1"/>
    <col min="13055" max="13055" width="17.08984375" style="6" customWidth="1"/>
    <col min="13056" max="13056" width="15.81640625" style="6" customWidth="1"/>
    <col min="13057" max="13057" width="21.54296875" style="6" customWidth="1"/>
    <col min="13058" max="13058" width="25.36328125" style="6" customWidth="1"/>
    <col min="13059" max="13059" width="24.36328125" style="6" customWidth="1"/>
    <col min="13060" max="13060" width="29.6328125" style="6" customWidth="1"/>
    <col min="13061" max="13061" width="18" style="6" customWidth="1"/>
    <col min="13062" max="13062" width="23.6328125" style="6" customWidth="1"/>
    <col min="13063" max="13063" width="14" style="6" customWidth="1"/>
    <col min="13064" max="13064" width="16.81640625" style="6" customWidth="1"/>
    <col min="13065" max="13065" width="15.08984375" style="6" customWidth="1"/>
    <col min="13066" max="13066" width="16.1796875" style="6" customWidth="1"/>
    <col min="13067" max="13067" width="0" style="6" hidden="1" customWidth="1"/>
    <col min="13068" max="13068" width="14.90625" style="6" customWidth="1"/>
    <col min="13069" max="13069" width="15.08984375" style="6" customWidth="1"/>
    <col min="13070" max="13070" width="14" style="6" customWidth="1"/>
    <col min="13071" max="13073" width="0" style="6" hidden="1" customWidth="1"/>
    <col min="13074" max="13074" width="25.453125" style="6" customWidth="1"/>
    <col min="13075" max="13075" width="12.81640625" style="6" customWidth="1"/>
    <col min="13076" max="13076" width="16" style="6" customWidth="1"/>
    <col min="13077" max="13077" width="13.08984375" style="6" customWidth="1"/>
    <col min="13078" max="13092" width="0" style="6" hidden="1" customWidth="1"/>
    <col min="13093" max="13093" width="13.90625" style="6" customWidth="1"/>
    <col min="13094" max="13110" width="0" style="6" hidden="1" customWidth="1"/>
    <col min="13111" max="13295" width="9.08984375" style="6"/>
    <col min="13296" max="13296" width="30.1796875" style="6" customWidth="1"/>
    <col min="13297" max="13297" width="22" style="6" customWidth="1"/>
    <col min="13298" max="13298" width="20.36328125" style="6" customWidth="1"/>
    <col min="13299" max="13299" width="20.08984375" style="6" customWidth="1"/>
    <col min="13300" max="13300" width="32.90625" style="6" customWidth="1"/>
    <col min="13301" max="13301" width="17.90625" style="6" customWidth="1"/>
    <col min="13302" max="13302" width="23.6328125" style="6" customWidth="1"/>
    <col min="13303" max="13303" width="15.81640625" style="6" customWidth="1"/>
    <col min="13304" max="13305" width="20.08984375" style="6" customWidth="1"/>
    <col min="13306" max="13306" width="17.6328125" style="6" customWidth="1"/>
    <col min="13307" max="13307" width="17.453125" style="6" customWidth="1"/>
    <col min="13308" max="13308" width="12.90625" style="6" customWidth="1"/>
    <col min="13309" max="13309" width="19.54296875" style="6" customWidth="1"/>
    <col min="13310" max="13310" width="16.6328125" style="6" customWidth="1"/>
    <col min="13311" max="13311" width="17.08984375" style="6" customWidth="1"/>
    <col min="13312" max="13312" width="15.81640625" style="6" customWidth="1"/>
    <col min="13313" max="13313" width="21.54296875" style="6" customWidth="1"/>
    <col min="13314" max="13314" width="25.36328125" style="6" customWidth="1"/>
    <col min="13315" max="13315" width="24.36328125" style="6" customWidth="1"/>
    <col min="13316" max="13316" width="29.6328125" style="6" customWidth="1"/>
    <col min="13317" max="13317" width="18" style="6" customWidth="1"/>
    <col min="13318" max="13318" width="23.6328125" style="6" customWidth="1"/>
    <col min="13319" max="13319" width="14" style="6" customWidth="1"/>
    <col min="13320" max="13320" width="16.81640625" style="6" customWidth="1"/>
    <col min="13321" max="13321" width="15.08984375" style="6" customWidth="1"/>
    <col min="13322" max="13322" width="16.1796875" style="6" customWidth="1"/>
    <col min="13323" max="13323" width="0" style="6" hidden="1" customWidth="1"/>
    <col min="13324" max="13324" width="14.90625" style="6" customWidth="1"/>
    <col min="13325" max="13325" width="15.08984375" style="6" customWidth="1"/>
    <col min="13326" max="13326" width="14" style="6" customWidth="1"/>
    <col min="13327" max="13329" width="0" style="6" hidden="1" customWidth="1"/>
    <col min="13330" max="13330" width="25.453125" style="6" customWidth="1"/>
    <col min="13331" max="13331" width="12.81640625" style="6" customWidth="1"/>
    <col min="13332" max="13332" width="16" style="6" customWidth="1"/>
    <col min="13333" max="13333" width="13.08984375" style="6" customWidth="1"/>
    <col min="13334" max="13348" width="0" style="6" hidden="1" customWidth="1"/>
    <col min="13349" max="13349" width="13.90625" style="6" customWidth="1"/>
    <col min="13350" max="13366" width="0" style="6" hidden="1" customWidth="1"/>
    <col min="13367" max="13551" width="9.08984375" style="6"/>
    <col min="13552" max="13552" width="30.1796875" style="6" customWidth="1"/>
    <col min="13553" max="13553" width="22" style="6" customWidth="1"/>
    <col min="13554" max="13554" width="20.36328125" style="6" customWidth="1"/>
    <col min="13555" max="13555" width="20.08984375" style="6" customWidth="1"/>
    <col min="13556" max="13556" width="32.90625" style="6" customWidth="1"/>
    <col min="13557" max="13557" width="17.90625" style="6" customWidth="1"/>
    <col min="13558" max="13558" width="23.6328125" style="6" customWidth="1"/>
    <col min="13559" max="13559" width="15.81640625" style="6" customWidth="1"/>
    <col min="13560" max="13561" width="20.08984375" style="6" customWidth="1"/>
    <col min="13562" max="13562" width="17.6328125" style="6" customWidth="1"/>
    <col min="13563" max="13563" width="17.453125" style="6" customWidth="1"/>
    <col min="13564" max="13564" width="12.90625" style="6" customWidth="1"/>
    <col min="13565" max="13565" width="19.54296875" style="6" customWidth="1"/>
    <col min="13566" max="13566" width="16.6328125" style="6" customWidth="1"/>
    <col min="13567" max="13567" width="17.08984375" style="6" customWidth="1"/>
    <col min="13568" max="13568" width="15.81640625" style="6" customWidth="1"/>
    <col min="13569" max="13569" width="21.54296875" style="6" customWidth="1"/>
    <col min="13570" max="13570" width="25.36328125" style="6" customWidth="1"/>
    <col min="13571" max="13571" width="24.36328125" style="6" customWidth="1"/>
    <col min="13572" max="13572" width="29.6328125" style="6" customWidth="1"/>
    <col min="13573" max="13573" width="18" style="6" customWidth="1"/>
    <col min="13574" max="13574" width="23.6328125" style="6" customWidth="1"/>
    <col min="13575" max="13575" width="14" style="6" customWidth="1"/>
    <col min="13576" max="13576" width="16.81640625" style="6" customWidth="1"/>
    <col min="13577" max="13577" width="15.08984375" style="6" customWidth="1"/>
    <col min="13578" max="13578" width="16.1796875" style="6" customWidth="1"/>
    <col min="13579" max="13579" width="0" style="6" hidden="1" customWidth="1"/>
    <col min="13580" max="13580" width="14.90625" style="6" customWidth="1"/>
    <col min="13581" max="13581" width="15.08984375" style="6" customWidth="1"/>
    <col min="13582" max="13582" width="14" style="6" customWidth="1"/>
    <col min="13583" max="13585" width="0" style="6" hidden="1" customWidth="1"/>
    <col min="13586" max="13586" width="25.453125" style="6" customWidth="1"/>
    <col min="13587" max="13587" width="12.81640625" style="6" customWidth="1"/>
    <col min="13588" max="13588" width="16" style="6" customWidth="1"/>
    <col min="13589" max="13589" width="13.08984375" style="6" customWidth="1"/>
    <col min="13590" max="13604" width="0" style="6" hidden="1" customWidth="1"/>
    <col min="13605" max="13605" width="13.90625" style="6" customWidth="1"/>
    <col min="13606" max="13622" width="0" style="6" hidden="1" customWidth="1"/>
    <col min="13623" max="13807" width="9.08984375" style="6"/>
    <col min="13808" max="13808" width="30.1796875" style="6" customWidth="1"/>
    <col min="13809" max="13809" width="22" style="6" customWidth="1"/>
    <col min="13810" max="13810" width="20.36328125" style="6" customWidth="1"/>
    <col min="13811" max="13811" width="20.08984375" style="6" customWidth="1"/>
    <col min="13812" max="13812" width="32.90625" style="6" customWidth="1"/>
    <col min="13813" max="13813" width="17.90625" style="6" customWidth="1"/>
    <col min="13814" max="13814" width="23.6328125" style="6" customWidth="1"/>
    <col min="13815" max="13815" width="15.81640625" style="6" customWidth="1"/>
    <col min="13816" max="13817" width="20.08984375" style="6" customWidth="1"/>
    <col min="13818" max="13818" width="17.6328125" style="6" customWidth="1"/>
    <col min="13819" max="13819" width="17.453125" style="6" customWidth="1"/>
    <col min="13820" max="13820" width="12.90625" style="6" customWidth="1"/>
    <col min="13821" max="13821" width="19.54296875" style="6" customWidth="1"/>
    <col min="13822" max="13822" width="16.6328125" style="6" customWidth="1"/>
    <col min="13823" max="13823" width="17.08984375" style="6" customWidth="1"/>
    <col min="13824" max="13824" width="15.81640625" style="6" customWidth="1"/>
    <col min="13825" max="13825" width="21.54296875" style="6" customWidth="1"/>
    <col min="13826" max="13826" width="25.36328125" style="6" customWidth="1"/>
    <col min="13827" max="13827" width="24.36328125" style="6" customWidth="1"/>
    <col min="13828" max="13828" width="29.6328125" style="6" customWidth="1"/>
    <col min="13829" max="13829" width="18" style="6" customWidth="1"/>
    <col min="13830" max="13830" width="23.6328125" style="6" customWidth="1"/>
    <col min="13831" max="13831" width="14" style="6" customWidth="1"/>
    <col min="13832" max="13832" width="16.81640625" style="6" customWidth="1"/>
    <col min="13833" max="13833" width="15.08984375" style="6" customWidth="1"/>
    <col min="13834" max="13834" width="16.1796875" style="6" customWidth="1"/>
    <col min="13835" max="13835" width="0" style="6" hidden="1" customWidth="1"/>
    <col min="13836" max="13836" width="14.90625" style="6" customWidth="1"/>
    <col min="13837" max="13837" width="15.08984375" style="6" customWidth="1"/>
    <col min="13838" max="13838" width="14" style="6" customWidth="1"/>
    <col min="13839" max="13841" width="0" style="6" hidden="1" customWidth="1"/>
    <col min="13842" max="13842" width="25.453125" style="6" customWidth="1"/>
    <col min="13843" max="13843" width="12.81640625" style="6" customWidth="1"/>
    <col min="13844" max="13844" width="16" style="6" customWidth="1"/>
    <col min="13845" max="13845" width="13.08984375" style="6" customWidth="1"/>
    <col min="13846" max="13860" width="0" style="6" hidden="1" customWidth="1"/>
    <col min="13861" max="13861" width="13.90625" style="6" customWidth="1"/>
    <col min="13862" max="13878" width="0" style="6" hidden="1" customWidth="1"/>
    <col min="13879" max="14063" width="9.08984375" style="6"/>
    <col min="14064" max="14064" width="30.1796875" style="6" customWidth="1"/>
    <col min="14065" max="14065" width="22" style="6" customWidth="1"/>
    <col min="14066" max="14066" width="20.36328125" style="6" customWidth="1"/>
    <col min="14067" max="14067" width="20.08984375" style="6" customWidth="1"/>
    <col min="14068" max="14068" width="32.90625" style="6" customWidth="1"/>
    <col min="14069" max="14069" width="17.90625" style="6" customWidth="1"/>
    <col min="14070" max="14070" width="23.6328125" style="6" customWidth="1"/>
    <col min="14071" max="14071" width="15.81640625" style="6" customWidth="1"/>
    <col min="14072" max="14073" width="20.08984375" style="6" customWidth="1"/>
    <col min="14074" max="14074" width="17.6328125" style="6" customWidth="1"/>
    <col min="14075" max="14075" width="17.453125" style="6" customWidth="1"/>
    <col min="14076" max="14076" width="12.90625" style="6" customWidth="1"/>
    <col min="14077" max="14077" width="19.54296875" style="6" customWidth="1"/>
    <col min="14078" max="14078" width="16.6328125" style="6" customWidth="1"/>
    <col min="14079" max="14079" width="17.08984375" style="6" customWidth="1"/>
    <col min="14080" max="14080" width="15.81640625" style="6" customWidth="1"/>
    <col min="14081" max="14081" width="21.54296875" style="6" customWidth="1"/>
    <col min="14082" max="14082" width="25.36328125" style="6" customWidth="1"/>
    <col min="14083" max="14083" width="24.36328125" style="6" customWidth="1"/>
    <col min="14084" max="14084" width="29.6328125" style="6" customWidth="1"/>
    <col min="14085" max="14085" width="18" style="6" customWidth="1"/>
    <col min="14086" max="14086" width="23.6328125" style="6" customWidth="1"/>
    <col min="14087" max="14087" width="14" style="6" customWidth="1"/>
    <col min="14088" max="14088" width="16.81640625" style="6" customWidth="1"/>
    <col min="14089" max="14089" width="15.08984375" style="6" customWidth="1"/>
    <col min="14090" max="14090" width="16.1796875" style="6" customWidth="1"/>
    <col min="14091" max="14091" width="0" style="6" hidden="1" customWidth="1"/>
    <col min="14092" max="14092" width="14.90625" style="6" customWidth="1"/>
    <col min="14093" max="14093" width="15.08984375" style="6" customWidth="1"/>
    <col min="14094" max="14094" width="14" style="6" customWidth="1"/>
    <col min="14095" max="14097" width="0" style="6" hidden="1" customWidth="1"/>
    <col min="14098" max="14098" width="25.453125" style="6" customWidth="1"/>
    <col min="14099" max="14099" width="12.81640625" style="6" customWidth="1"/>
    <col min="14100" max="14100" width="16" style="6" customWidth="1"/>
    <col min="14101" max="14101" width="13.08984375" style="6" customWidth="1"/>
    <col min="14102" max="14116" width="0" style="6" hidden="1" customWidth="1"/>
    <col min="14117" max="14117" width="13.90625" style="6" customWidth="1"/>
    <col min="14118" max="14134" width="0" style="6" hidden="1" customWidth="1"/>
    <col min="14135" max="14319" width="9.08984375" style="6"/>
    <col min="14320" max="14320" width="30.1796875" style="6" customWidth="1"/>
    <col min="14321" max="14321" width="22" style="6" customWidth="1"/>
    <col min="14322" max="14322" width="20.36328125" style="6" customWidth="1"/>
    <col min="14323" max="14323" width="20.08984375" style="6" customWidth="1"/>
    <col min="14324" max="14324" width="32.90625" style="6" customWidth="1"/>
    <col min="14325" max="14325" width="17.90625" style="6" customWidth="1"/>
    <col min="14326" max="14326" width="23.6328125" style="6" customWidth="1"/>
    <col min="14327" max="14327" width="15.81640625" style="6" customWidth="1"/>
    <col min="14328" max="14329" width="20.08984375" style="6" customWidth="1"/>
    <col min="14330" max="14330" width="17.6328125" style="6" customWidth="1"/>
    <col min="14331" max="14331" width="17.453125" style="6" customWidth="1"/>
    <col min="14332" max="14332" width="12.90625" style="6" customWidth="1"/>
    <col min="14333" max="14333" width="19.54296875" style="6" customWidth="1"/>
    <col min="14334" max="14334" width="16.6328125" style="6" customWidth="1"/>
    <col min="14335" max="14335" width="17.08984375" style="6" customWidth="1"/>
    <col min="14336" max="14336" width="15.81640625" style="6" customWidth="1"/>
    <col min="14337" max="14337" width="21.54296875" style="6" customWidth="1"/>
    <col min="14338" max="14338" width="25.36328125" style="6" customWidth="1"/>
    <col min="14339" max="14339" width="24.36328125" style="6" customWidth="1"/>
    <col min="14340" max="14340" width="29.6328125" style="6" customWidth="1"/>
    <col min="14341" max="14341" width="18" style="6" customWidth="1"/>
    <col min="14342" max="14342" width="23.6328125" style="6" customWidth="1"/>
    <col min="14343" max="14343" width="14" style="6" customWidth="1"/>
    <col min="14344" max="14344" width="16.81640625" style="6" customWidth="1"/>
    <col min="14345" max="14345" width="15.08984375" style="6" customWidth="1"/>
    <col min="14346" max="14346" width="16.1796875" style="6" customWidth="1"/>
    <col min="14347" max="14347" width="0" style="6" hidden="1" customWidth="1"/>
    <col min="14348" max="14348" width="14.90625" style="6" customWidth="1"/>
    <col min="14349" max="14349" width="15.08984375" style="6" customWidth="1"/>
    <col min="14350" max="14350" width="14" style="6" customWidth="1"/>
    <col min="14351" max="14353" width="0" style="6" hidden="1" customWidth="1"/>
    <col min="14354" max="14354" width="25.453125" style="6" customWidth="1"/>
    <col min="14355" max="14355" width="12.81640625" style="6" customWidth="1"/>
    <col min="14356" max="14356" width="16" style="6" customWidth="1"/>
    <col min="14357" max="14357" width="13.08984375" style="6" customWidth="1"/>
    <col min="14358" max="14372" width="0" style="6" hidden="1" customWidth="1"/>
    <col min="14373" max="14373" width="13.90625" style="6" customWidth="1"/>
    <col min="14374" max="14390" width="0" style="6" hidden="1" customWidth="1"/>
    <col min="14391" max="14575" width="9.08984375" style="6"/>
    <col min="14576" max="14576" width="30.1796875" style="6" customWidth="1"/>
    <col min="14577" max="14577" width="22" style="6" customWidth="1"/>
    <col min="14578" max="14578" width="20.36328125" style="6" customWidth="1"/>
    <col min="14579" max="14579" width="20.08984375" style="6" customWidth="1"/>
    <col min="14580" max="14580" width="32.90625" style="6" customWidth="1"/>
    <col min="14581" max="14581" width="17.90625" style="6" customWidth="1"/>
    <col min="14582" max="14582" width="23.6328125" style="6" customWidth="1"/>
    <col min="14583" max="14583" width="15.81640625" style="6" customWidth="1"/>
    <col min="14584" max="14585" width="20.08984375" style="6" customWidth="1"/>
    <col min="14586" max="14586" width="17.6328125" style="6" customWidth="1"/>
    <col min="14587" max="14587" width="17.453125" style="6" customWidth="1"/>
    <col min="14588" max="14588" width="12.90625" style="6" customWidth="1"/>
    <col min="14589" max="14589" width="19.54296875" style="6" customWidth="1"/>
    <col min="14590" max="14590" width="16.6328125" style="6" customWidth="1"/>
    <col min="14591" max="14591" width="17.08984375" style="6" customWidth="1"/>
    <col min="14592" max="14592" width="15.81640625" style="6" customWidth="1"/>
    <col min="14593" max="14593" width="21.54296875" style="6" customWidth="1"/>
    <col min="14594" max="14594" width="25.36328125" style="6" customWidth="1"/>
    <col min="14595" max="14595" width="24.36328125" style="6" customWidth="1"/>
    <col min="14596" max="14596" width="29.6328125" style="6" customWidth="1"/>
    <col min="14597" max="14597" width="18" style="6" customWidth="1"/>
    <col min="14598" max="14598" width="23.6328125" style="6" customWidth="1"/>
    <col min="14599" max="14599" width="14" style="6" customWidth="1"/>
    <col min="14600" max="14600" width="16.81640625" style="6" customWidth="1"/>
    <col min="14601" max="14601" width="15.08984375" style="6" customWidth="1"/>
    <col min="14602" max="14602" width="16.1796875" style="6" customWidth="1"/>
    <col min="14603" max="14603" width="0" style="6" hidden="1" customWidth="1"/>
    <col min="14604" max="14604" width="14.90625" style="6" customWidth="1"/>
    <col min="14605" max="14605" width="15.08984375" style="6" customWidth="1"/>
    <col min="14606" max="14606" width="14" style="6" customWidth="1"/>
    <col min="14607" max="14609" width="0" style="6" hidden="1" customWidth="1"/>
    <col min="14610" max="14610" width="25.453125" style="6" customWidth="1"/>
    <col min="14611" max="14611" width="12.81640625" style="6" customWidth="1"/>
    <col min="14612" max="14612" width="16" style="6" customWidth="1"/>
    <col min="14613" max="14613" width="13.08984375" style="6" customWidth="1"/>
    <col min="14614" max="14628" width="0" style="6" hidden="1" customWidth="1"/>
    <col min="14629" max="14629" width="13.90625" style="6" customWidth="1"/>
    <col min="14630" max="14646" width="0" style="6" hidden="1" customWidth="1"/>
    <col min="14647" max="14831" width="9.08984375" style="6"/>
    <col min="14832" max="14832" width="30.1796875" style="6" customWidth="1"/>
    <col min="14833" max="14833" width="22" style="6" customWidth="1"/>
    <col min="14834" max="14834" width="20.36328125" style="6" customWidth="1"/>
    <col min="14835" max="14835" width="20.08984375" style="6" customWidth="1"/>
    <col min="14836" max="14836" width="32.90625" style="6" customWidth="1"/>
    <col min="14837" max="14837" width="17.90625" style="6" customWidth="1"/>
    <col min="14838" max="14838" width="23.6328125" style="6" customWidth="1"/>
    <col min="14839" max="14839" width="15.81640625" style="6" customWidth="1"/>
    <col min="14840" max="14841" width="20.08984375" style="6" customWidth="1"/>
    <col min="14842" max="14842" width="17.6328125" style="6" customWidth="1"/>
    <col min="14843" max="14843" width="17.453125" style="6" customWidth="1"/>
    <col min="14844" max="14844" width="12.90625" style="6" customWidth="1"/>
    <col min="14845" max="14845" width="19.54296875" style="6" customWidth="1"/>
    <col min="14846" max="14846" width="16.6328125" style="6" customWidth="1"/>
    <col min="14847" max="14847" width="17.08984375" style="6" customWidth="1"/>
    <col min="14848" max="14848" width="15.81640625" style="6" customWidth="1"/>
    <col min="14849" max="14849" width="21.54296875" style="6" customWidth="1"/>
    <col min="14850" max="14850" width="25.36328125" style="6" customWidth="1"/>
    <col min="14851" max="14851" width="24.36328125" style="6" customWidth="1"/>
    <col min="14852" max="14852" width="29.6328125" style="6" customWidth="1"/>
    <col min="14853" max="14853" width="18" style="6" customWidth="1"/>
    <col min="14854" max="14854" width="23.6328125" style="6" customWidth="1"/>
    <col min="14855" max="14855" width="14" style="6" customWidth="1"/>
    <col min="14856" max="14856" width="16.81640625" style="6" customWidth="1"/>
    <col min="14857" max="14857" width="15.08984375" style="6" customWidth="1"/>
    <col min="14858" max="14858" width="16.1796875" style="6" customWidth="1"/>
    <col min="14859" max="14859" width="0" style="6" hidden="1" customWidth="1"/>
    <col min="14860" max="14860" width="14.90625" style="6" customWidth="1"/>
    <col min="14861" max="14861" width="15.08984375" style="6" customWidth="1"/>
    <col min="14862" max="14862" width="14" style="6" customWidth="1"/>
    <col min="14863" max="14865" width="0" style="6" hidden="1" customWidth="1"/>
    <col min="14866" max="14866" width="25.453125" style="6" customWidth="1"/>
    <col min="14867" max="14867" width="12.81640625" style="6" customWidth="1"/>
    <col min="14868" max="14868" width="16" style="6" customWidth="1"/>
    <col min="14869" max="14869" width="13.08984375" style="6" customWidth="1"/>
    <col min="14870" max="14884" width="0" style="6" hidden="1" customWidth="1"/>
    <col min="14885" max="14885" width="13.90625" style="6" customWidth="1"/>
    <col min="14886" max="14902" width="0" style="6" hidden="1" customWidth="1"/>
    <col min="14903" max="15087" width="9.08984375" style="6"/>
    <col min="15088" max="15088" width="30.1796875" style="6" customWidth="1"/>
    <col min="15089" max="15089" width="22" style="6" customWidth="1"/>
    <col min="15090" max="15090" width="20.36328125" style="6" customWidth="1"/>
    <col min="15091" max="15091" width="20.08984375" style="6" customWidth="1"/>
    <col min="15092" max="15092" width="32.90625" style="6" customWidth="1"/>
    <col min="15093" max="15093" width="17.90625" style="6" customWidth="1"/>
    <col min="15094" max="15094" width="23.6328125" style="6" customWidth="1"/>
    <col min="15095" max="15095" width="15.81640625" style="6" customWidth="1"/>
    <col min="15096" max="15097" width="20.08984375" style="6" customWidth="1"/>
    <col min="15098" max="15098" width="17.6328125" style="6" customWidth="1"/>
    <col min="15099" max="15099" width="17.453125" style="6" customWidth="1"/>
    <col min="15100" max="15100" width="12.90625" style="6" customWidth="1"/>
    <col min="15101" max="15101" width="19.54296875" style="6" customWidth="1"/>
    <col min="15102" max="15102" width="16.6328125" style="6" customWidth="1"/>
    <col min="15103" max="15103" width="17.08984375" style="6" customWidth="1"/>
    <col min="15104" max="15104" width="15.81640625" style="6" customWidth="1"/>
    <col min="15105" max="15105" width="21.54296875" style="6" customWidth="1"/>
    <col min="15106" max="15106" width="25.36328125" style="6" customWidth="1"/>
    <col min="15107" max="15107" width="24.36328125" style="6" customWidth="1"/>
    <col min="15108" max="15108" width="29.6328125" style="6" customWidth="1"/>
    <col min="15109" max="15109" width="18" style="6" customWidth="1"/>
    <col min="15110" max="15110" width="23.6328125" style="6" customWidth="1"/>
    <col min="15111" max="15111" width="14" style="6" customWidth="1"/>
    <col min="15112" max="15112" width="16.81640625" style="6" customWidth="1"/>
    <col min="15113" max="15113" width="15.08984375" style="6" customWidth="1"/>
    <col min="15114" max="15114" width="16.1796875" style="6" customWidth="1"/>
    <col min="15115" max="15115" width="0" style="6" hidden="1" customWidth="1"/>
    <col min="15116" max="15116" width="14.90625" style="6" customWidth="1"/>
    <col min="15117" max="15117" width="15.08984375" style="6" customWidth="1"/>
    <col min="15118" max="15118" width="14" style="6" customWidth="1"/>
    <col min="15119" max="15121" width="0" style="6" hidden="1" customWidth="1"/>
    <col min="15122" max="15122" width="25.453125" style="6" customWidth="1"/>
    <col min="15123" max="15123" width="12.81640625" style="6" customWidth="1"/>
    <col min="15124" max="15124" width="16" style="6" customWidth="1"/>
    <col min="15125" max="15125" width="13.08984375" style="6" customWidth="1"/>
    <col min="15126" max="15140" width="0" style="6" hidden="1" customWidth="1"/>
    <col min="15141" max="15141" width="13.90625" style="6" customWidth="1"/>
    <col min="15142" max="15158" width="0" style="6" hidden="1" customWidth="1"/>
    <col min="15159" max="15343" width="9.08984375" style="6"/>
    <col min="15344" max="15344" width="30.1796875" style="6" customWidth="1"/>
    <col min="15345" max="15345" width="22" style="6" customWidth="1"/>
    <col min="15346" max="15346" width="20.36328125" style="6" customWidth="1"/>
    <col min="15347" max="15347" width="20.08984375" style="6" customWidth="1"/>
    <col min="15348" max="15348" width="32.90625" style="6" customWidth="1"/>
    <col min="15349" max="15349" width="17.90625" style="6" customWidth="1"/>
    <col min="15350" max="15350" width="23.6328125" style="6" customWidth="1"/>
    <col min="15351" max="15351" width="15.81640625" style="6" customWidth="1"/>
    <col min="15352" max="15353" width="20.08984375" style="6" customWidth="1"/>
    <col min="15354" max="15354" width="17.6328125" style="6" customWidth="1"/>
    <col min="15355" max="15355" width="17.453125" style="6" customWidth="1"/>
    <col min="15356" max="15356" width="12.90625" style="6" customWidth="1"/>
    <col min="15357" max="15357" width="19.54296875" style="6" customWidth="1"/>
    <col min="15358" max="15358" width="16.6328125" style="6" customWidth="1"/>
    <col min="15359" max="15359" width="17.08984375" style="6" customWidth="1"/>
    <col min="15360" max="15360" width="15.81640625" style="6" customWidth="1"/>
    <col min="15361" max="15361" width="21.54296875" style="6" customWidth="1"/>
    <col min="15362" max="15362" width="25.36328125" style="6" customWidth="1"/>
    <col min="15363" max="15363" width="24.36328125" style="6" customWidth="1"/>
    <col min="15364" max="15364" width="29.6328125" style="6" customWidth="1"/>
    <col min="15365" max="15365" width="18" style="6" customWidth="1"/>
    <col min="15366" max="15366" width="23.6328125" style="6" customWidth="1"/>
    <col min="15367" max="15367" width="14" style="6" customWidth="1"/>
    <col min="15368" max="15368" width="16.81640625" style="6" customWidth="1"/>
    <col min="15369" max="15369" width="15.08984375" style="6" customWidth="1"/>
    <col min="15370" max="15370" width="16.1796875" style="6" customWidth="1"/>
    <col min="15371" max="15371" width="0" style="6" hidden="1" customWidth="1"/>
    <col min="15372" max="15372" width="14.90625" style="6" customWidth="1"/>
    <col min="15373" max="15373" width="15.08984375" style="6" customWidth="1"/>
    <col min="15374" max="15374" width="14" style="6" customWidth="1"/>
    <col min="15375" max="15377" width="0" style="6" hidden="1" customWidth="1"/>
    <col min="15378" max="15378" width="25.453125" style="6" customWidth="1"/>
    <col min="15379" max="15379" width="12.81640625" style="6" customWidth="1"/>
    <col min="15380" max="15380" width="16" style="6" customWidth="1"/>
    <col min="15381" max="15381" width="13.08984375" style="6" customWidth="1"/>
    <col min="15382" max="15396" width="0" style="6" hidden="1" customWidth="1"/>
    <col min="15397" max="15397" width="13.90625" style="6" customWidth="1"/>
    <col min="15398" max="15414" width="0" style="6" hidden="1" customWidth="1"/>
    <col min="15415" max="15599" width="9.08984375" style="6"/>
    <col min="15600" max="15600" width="30.1796875" style="6" customWidth="1"/>
    <col min="15601" max="15601" width="22" style="6" customWidth="1"/>
    <col min="15602" max="15602" width="20.36328125" style="6" customWidth="1"/>
    <col min="15603" max="15603" width="20.08984375" style="6" customWidth="1"/>
    <col min="15604" max="15604" width="32.90625" style="6" customWidth="1"/>
    <col min="15605" max="15605" width="17.90625" style="6" customWidth="1"/>
    <col min="15606" max="15606" width="23.6328125" style="6" customWidth="1"/>
    <col min="15607" max="15607" width="15.81640625" style="6" customWidth="1"/>
    <col min="15608" max="15609" width="20.08984375" style="6" customWidth="1"/>
    <col min="15610" max="15610" width="17.6328125" style="6" customWidth="1"/>
    <col min="15611" max="15611" width="17.453125" style="6" customWidth="1"/>
    <col min="15612" max="15612" width="12.90625" style="6" customWidth="1"/>
    <col min="15613" max="15613" width="19.54296875" style="6" customWidth="1"/>
    <col min="15614" max="15614" width="16.6328125" style="6" customWidth="1"/>
    <col min="15615" max="15615" width="17.08984375" style="6" customWidth="1"/>
    <col min="15616" max="15616" width="15.81640625" style="6" customWidth="1"/>
    <col min="15617" max="15617" width="21.54296875" style="6" customWidth="1"/>
    <col min="15618" max="15618" width="25.36328125" style="6" customWidth="1"/>
    <col min="15619" max="15619" width="24.36328125" style="6" customWidth="1"/>
    <col min="15620" max="15620" width="29.6328125" style="6" customWidth="1"/>
    <col min="15621" max="15621" width="18" style="6" customWidth="1"/>
    <col min="15622" max="15622" width="23.6328125" style="6" customWidth="1"/>
    <col min="15623" max="15623" width="14" style="6" customWidth="1"/>
    <col min="15624" max="15624" width="16.81640625" style="6" customWidth="1"/>
    <col min="15625" max="15625" width="15.08984375" style="6" customWidth="1"/>
    <col min="15626" max="15626" width="16.1796875" style="6" customWidth="1"/>
    <col min="15627" max="15627" width="0" style="6" hidden="1" customWidth="1"/>
    <col min="15628" max="15628" width="14.90625" style="6" customWidth="1"/>
    <col min="15629" max="15629" width="15.08984375" style="6" customWidth="1"/>
    <col min="15630" max="15630" width="14" style="6" customWidth="1"/>
    <col min="15631" max="15633" width="0" style="6" hidden="1" customWidth="1"/>
    <col min="15634" max="15634" width="25.453125" style="6" customWidth="1"/>
    <col min="15635" max="15635" width="12.81640625" style="6" customWidth="1"/>
    <col min="15636" max="15636" width="16" style="6" customWidth="1"/>
    <col min="15637" max="15637" width="13.08984375" style="6" customWidth="1"/>
    <col min="15638" max="15652" width="0" style="6" hidden="1" customWidth="1"/>
    <col min="15653" max="15653" width="13.90625" style="6" customWidth="1"/>
    <col min="15654" max="15670" width="0" style="6" hidden="1" customWidth="1"/>
    <col min="15671" max="15855" width="9.08984375" style="6"/>
    <col min="15856" max="15856" width="30.1796875" style="6" customWidth="1"/>
    <col min="15857" max="15857" width="22" style="6" customWidth="1"/>
    <col min="15858" max="15858" width="20.36328125" style="6" customWidth="1"/>
    <col min="15859" max="15859" width="20.08984375" style="6" customWidth="1"/>
    <col min="15860" max="15860" width="32.90625" style="6" customWidth="1"/>
    <col min="15861" max="15861" width="17.90625" style="6" customWidth="1"/>
    <col min="15862" max="15862" width="23.6328125" style="6" customWidth="1"/>
    <col min="15863" max="15863" width="15.81640625" style="6" customWidth="1"/>
    <col min="15864" max="15865" width="20.08984375" style="6" customWidth="1"/>
    <col min="15866" max="15866" width="17.6328125" style="6" customWidth="1"/>
    <col min="15867" max="15867" width="17.453125" style="6" customWidth="1"/>
    <col min="15868" max="15868" width="12.90625" style="6" customWidth="1"/>
    <col min="15869" max="15869" width="19.54296875" style="6" customWidth="1"/>
    <col min="15870" max="15870" width="16.6328125" style="6" customWidth="1"/>
    <col min="15871" max="15871" width="17.08984375" style="6" customWidth="1"/>
    <col min="15872" max="15872" width="15.81640625" style="6" customWidth="1"/>
    <col min="15873" max="15873" width="21.54296875" style="6" customWidth="1"/>
    <col min="15874" max="15874" width="25.36328125" style="6" customWidth="1"/>
    <col min="15875" max="15875" width="24.36328125" style="6" customWidth="1"/>
    <col min="15876" max="15876" width="29.6328125" style="6" customWidth="1"/>
    <col min="15877" max="15877" width="18" style="6" customWidth="1"/>
    <col min="15878" max="15878" width="23.6328125" style="6" customWidth="1"/>
    <col min="15879" max="15879" width="14" style="6" customWidth="1"/>
    <col min="15880" max="15880" width="16.81640625" style="6" customWidth="1"/>
    <col min="15881" max="15881" width="15.08984375" style="6" customWidth="1"/>
    <col min="15882" max="15882" width="16.1796875" style="6" customWidth="1"/>
    <col min="15883" max="15883" width="0" style="6" hidden="1" customWidth="1"/>
    <col min="15884" max="15884" width="14.90625" style="6" customWidth="1"/>
    <col min="15885" max="15885" width="15.08984375" style="6" customWidth="1"/>
    <col min="15886" max="15886" width="14" style="6" customWidth="1"/>
    <col min="15887" max="15889" width="0" style="6" hidden="1" customWidth="1"/>
    <col min="15890" max="15890" width="25.453125" style="6" customWidth="1"/>
    <col min="15891" max="15891" width="12.81640625" style="6" customWidth="1"/>
    <col min="15892" max="15892" width="16" style="6" customWidth="1"/>
    <col min="15893" max="15893" width="13.08984375" style="6" customWidth="1"/>
    <col min="15894" max="15908" width="0" style="6" hidden="1" customWidth="1"/>
    <col min="15909" max="15909" width="13.90625" style="6" customWidth="1"/>
    <col min="15910" max="15926" width="0" style="6" hidden="1" customWidth="1"/>
    <col min="15927" max="16111" width="9.08984375" style="6"/>
    <col min="16112" max="16112" width="30.1796875" style="6" customWidth="1"/>
    <col min="16113" max="16113" width="22" style="6" customWidth="1"/>
    <col min="16114" max="16114" width="20.36328125" style="6" customWidth="1"/>
    <col min="16115" max="16115" width="20.08984375" style="6" customWidth="1"/>
    <col min="16116" max="16116" width="32.90625" style="6" customWidth="1"/>
    <col min="16117" max="16117" width="17.90625" style="6" customWidth="1"/>
    <col min="16118" max="16118" width="23.6328125" style="6" customWidth="1"/>
    <col min="16119" max="16119" width="15.81640625" style="6" customWidth="1"/>
    <col min="16120" max="16121" width="20.08984375" style="6" customWidth="1"/>
    <col min="16122" max="16122" width="17.6328125" style="6" customWidth="1"/>
    <col min="16123" max="16123" width="17.453125" style="6" customWidth="1"/>
    <col min="16124" max="16124" width="12.90625" style="6" customWidth="1"/>
    <col min="16125" max="16125" width="19.54296875" style="6" customWidth="1"/>
    <col min="16126" max="16126" width="16.6328125" style="6" customWidth="1"/>
    <col min="16127" max="16127" width="17.08984375" style="6" customWidth="1"/>
    <col min="16128" max="16128" width="15.81640625" style="6" customWidth="1"/>
    <col min="16129" max="16129" width="21.54296875" style="6" customWidth="1"/>
    <col min="16130" max="16130" width="25.36328125" style="6" customWidth="1"/>
    <col min="16131" max="16131" width="24.36328125" style="6" customWidth="1"/>
    <col min="16132" max="16132" width="29.6328125" style="6" customWidth="1"/>
    <col min="16133" max="16133" width="18" style="6" customWidth="1"/>
    <col min="16134" max="16134" width="23.6328125" style="6" customWidth="1"/>
    <col min="16135" max="16135" width="14" style="6" customWidth="1"/>
    <col min="16136" max="16136" width="16.81640625" style="6" customWidth="1"/>
    <col min="16137" max="16137" width="15.08984375" style="6" customWidth="1"/>
    <col min="16138" max="16138" width="16.1796875" style="6" customWidth="1"/>
    <col min="16139" max="16139" width="0" style="6" hidden="1" customWidth="1"/>
    <col min="16140" max="16140" width="14.90625" style="6" customWidth="1"/>
    <col min="16141" max="16141" width="15.08984375" style="6" customWidth="1"/>
    <col min="16142" max="16142" width="14" style="6" customWidth="1"/>
    <col min="16143" max="16145" width="0" style="6" hidden="1" customWidth="1"/>
    <col min="16146" max="16146" width="25.453125" style="6" customWidth="1"/>
    <col min="16147" max="16147" width="12.81640625" style="6" customWidth="1"/>
    <col min="16148" max="16148" width="16" style="6" customWidth="1"/>
    <col min="16149" max="16149" width="13.08984375" style="6" customWidth="1"/>
    <col min="16150" max="16164" width="0" style="6" hidden="1" customWidth="1"/>
    <col min="16165" max="16165" width="13.90625" style="6" customWidth="1"/>
    <col min="16166" max="16182" width="0" style="6" hidden="1" customWidth="1"/>
    <col min="16183" max="16384" width="9.08984375" style="6"/>
  </cols>
  <sheetData>
    <row r="1" spans="1:54" s="4" customFormat="1" ht="16.5" customHeight="1" x14ac:dyDescent="0.3">
      <c r="A1" s="1"/>
      <c r="B1" s="116" t="s">
        <v>87</v>
      </c>
      <c r="C1" s="116"/>
      <c r="D1" s="116"/>
      <c r="E1" s="116"/>
      <c r="F1" s="116"/>
      <c r="G1" s="116"/>
      <c r="H1" s="11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>
        <v>1000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3"/>
      <c r="AN1" s="128"/>
      <c r="AO1" s="128"/>
      <c r="AP1" s="128"/>
      <c r="AQ1" s="3"/>
      <c r="AR1" s="2"/>
      <c r="AS1" s="3"/>
      <c r="AT1" s="3"/>
      <c r="AU1" s="128"/>
      <c r="AV1" s="128"/>
      <c r="AW1" s="3"/>
      <c r="AX1" s="1"/>
      <c r="BB1" s="1"/>
    </row>
    <row r="2" spans="1:54" ht="12.75" hidden="1" customHeight="1" x14ac:dyDescent="0.25">
      <c r="B2" s="116"/>
      <c r="C2" s="116"/>
      <c r="D2" s="116"/>
      <c r="E2" s="116"/>
      <c r="F2" s="116"/>
      <c r="G2" s="116"/>
      <c r="H2" s="11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54" ht="13.5" thickBot="1" x14ac:dyDescent="0.35">
      <c r="A3" s="7" t="s">
        <v>0</v>
      </c>
      <c r="B3" s="117"/>
      <c r="C3" s="117"/>
      <c r="D3" s="117"/>
      <c r="E3" s="117"/>
      <c r="F3" s="117"/>
      <c r="G3" s="117"/>
      <c r="H3" s="117"/>
      <c r="I3" s="5"/>
      <c r="J3" s="5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54" ht="13.5" customHeight="1" thickTop="1" x14ac:dyDescent="0.25">
      <c r="A4" s="118" t="s">
        <v>1</v>
      </c>
      <c r="B4" s="121"/>
      <c r="C4" s="122"/>
      <c r="D4" s="122"/>
      <c r="E4" s="122"/>
      <c r="F4" s="122"/>
      <c r="G4" s="122"/>
      <c r="H4" s="123"/>
      <c r="I4" s="124"/>
      <c r="J4" s="125"/>
      <c r="K4" s="125"/>
      <c r="L4" s="125"/>
      <c r="M4" s="125"/>
      <c r="N4" s="125"/>
      <c r="O4" s="125"/>
      <c r="P4" s="125"/>
      <c r="Q4" s="126"/>
      <c r="R4" s="124"/>
      <c r="S4" s="125"/>
      <c r="T4" s="125"/>
      <c r="U4" s="125"/>
      <c r="V4" s="125"/>
      <c r="W4" s="125"/>
      <c r="X4" s="126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7"/>
      <c r="AM4" s="124"/>
      <c r="AN4" s="125"/>
      <c r="AO4" s="125"/>
      <c r="AP4" s="125"/>
      <c r="AQ4" s="125"/>
      <c r="AR4" s="127"/>
      <c r="AS4" s="124"/>
      <c r="AT4" s="125"/>
      <c r="AU4" s="125"/>
      <c r="AV4" s="125"/>
      <c r="AW4" s="125"/>
      <c r="AX4" s="127"/>
      <c r="AY4" s="9"/>
      <c r="AZ4" s="10"/>
      <c r="BA4" s="11"/>
      <c r="BB4" s="12"/>
    </row>
    <row r="5" spans="1:54" ht="13.5" customHeight="1" thickBot="1" x14ac:dyDescent="0.35">
      <c r="A5" s="119"/>
      <c r="B5" s="112"/>
      <c r="C5" s="113"/>
      <c r="D5" s="113"/>
      <c r="E5" s="13" t="s">
        <v>2</v>
      </c>
      <c r="F5" s="14"/>
      <c r="G5" s="15"/>
      <c r="H5" s="16"/>
      <c r="I5" s="17"/>
      <c r="J5" s="18"/>
      <c r="K5" s="19"/>
      <c r="L5" s="20"/>
      <c r="M5" s="111"/>
      <c r="N5" s="13" t="s">
        <v>3</v>
      </c>
      <c r="O5" s="14"/>
      <c r="P5" s="15"/>
      <c r="Q5" s="16"/>
      <c r="R5" s="114"/>
      <c r="S5" s="113"/>
      <c r="T5" s="113"/>
      <c r="U5" s="13" t="s">
        <v>4</v>
      </c>
      <c r="V5" s="14"/>
      <c r="W5" s="15"/>
      <c r="X5" s="16"/>
      <c r="Y5" s="115"/>
      <c r="Z5" s="113"/>
      <c r="AA5" s="113"/>
      <c r="AB5" s="111"/>
      <c r="AC5" s="111"/>
      <c r="AD5" s="111"/>
      <c r="AE5" s="111"/>
      <c r="AF5" s="111"/>
      <c r="AG5" s="111"/>
      <c r="AH5" s="111"/>
      <c r="AI5" s="13" t="s">
        <v>5</v>
      </c>
      <c r="AJ5" s="14"/>
      <c r="AK5" s="15"/>
      <c r="AL5" s="21"/>
      <c r="AM5" s="114"/>
      <c r="AN5" s="113"/>
      <c r="AO5" s="13" t="s">
        <v>88</v>
      </c>
      <c r="AP5" s="14"/>
      <c r="AQ5" s="15"/>
      <c r="AR5" s="21"/>
      <c r="AS5" s="114"/>
      <c r="AT5" s="113"/>
      <c r="AU5" s="13" t="s">
        <v>89</v>
      </c>
      <c r="AV5" s="14"/>
      <c r="AW5" s="15"/>
      <c r="AX5" s="21"/>
      <c r="AY5" s="22" t="s">
        <v>6</v>
      </c>
      <c r="AZ5" s="23"/>
      <c r="BA5" s="24"/>
      <c r="BB5" s="25"/>
    </row>
    <row r="6" spans="1:54" ht="159.75" customHeight="1" thickBot="1" x14ac:dyDescent="0.3">
      <c r="A6" s="119"/>
      <c r="B6" s="26" t="s">
        <v>7</v>
      </c>
      <c r="C6" s="26" t="s">
        <v>8</v>
      </c>
      <c r="D6" s="26" t="s">
        <v>9</v>
      </c>
      <c r="E6" s="26" t="s">
        <v>10</v>
      </c>
      <c r="F6" s="27" t="s">
        <v>11</v>
      </c>
      <c r="G6" s="27" t="s">
        <v>12</v>
      </c>
      <c r="H6" s="28" t="s">
        <v>13</v>
      </c>
      <c r="I6" s="26" t="s">
        <v>14</v>
      </c>
      <c r="J6" s="26" t="s">
        <v>15</v>
      </c>
      <c r="K6" s="26" t="s">
        <v>16</v>
      </c>
      <c r="L6" s="26" t="s">
        <v>17</v>
      </c>
      <c r="M6" s="26" t="s">
        <v>18</v>
      </c>
      <c r="N6" s="26" t="s">
        <v>19</v>
      </c>
      <c r="O6" s="27" t="s">
        <v>11</v>
      </c>
      <c r="P6" s="27" t="s">
        <v>12</v>
      </c>
      <c r="Q6" s="28" t="s">
        <v>13</v>
      </c>
      <c r="R6" s="26" t="s">
        <v>20</v>
      </c>
      <c r="S6" s="26" t="s">
        <v>21</v>
      </c>
      <c r="T6" s="26" t="s">
        <v>22</v>
      </c>
      <c r="U6" s="26" t="s">
        <v>23</v>
      </c>
      <c r="V6" s="27" t="s">
        <v>11</v>
      </c>
      <c r="W6" s="27" t="s">
        <v>12</v>
      </c>
      <c r="X6" s="28" t="s">
        <v>13</v>
      </c>
      <c r="Y6" s="26" t="s">
        <v>24</v>
      </c>
      <c r="Z6" s="26" t="s">
        <v>25</v>
      </c>
      <c r="AA6" s="26" t="s">
        <v>26</v>
      </c>
      <c r="AB6" s="26" t="s">
        <v>27</v>
      </c>
      <c r="AC6" s="26" t="s">
        <v>28</v>
      </c>
      <c r="AD6" s="26" t="s">
        <v>29</v>
      </c>
      <c r="AE6" s="26" t="s">
        <v>30</v>
      </c>
      <c r="AF6" s="29" t="s">
        <v>31</v>
      </c>
      <c r="AG6" s="29" t="s">
        <v>32</v>
      </c>
      <c r="AH6" s="29" t="s">
        <v>33</v>
      </c>
      <c r="AI6" s="26" t="s">
        <v>34</v>
      </c>
      <c r="AJ6" s="27" t="s">
        <v>11</v>
      </c>
      <c r="AK6" s="27" t="s">
        <v>12</v>
      </c>
      <c r="AL6" s="27" t="s">
        <v>13</v>
      </c>
      <c r="AM6" s="30" t="s">
        <v>90</v>
      </c>
      <c r="AN6" s="26" t="s">
        <v>91</v>
      </c>
      <c r="AO6" s="26" t="s">
        <v>92</v>
      </c>
      <c r="AP6" s="27" t="s">
        <v>11</v>
      </c>
      <c r="AQ6" s="27" t="s">
        <v>12</v>
      </c>
      <c r="AR6" s="27" t="s">
        <v>13</v>
      </c>
      <c r="AS6" s="30" t="s">
        <v>93</v>
      </c>
      <c r="AT6" s="26" t="s">
        <v>94</v>
      </c>
      <c r="AU6" s="26" t="s">
        <v>95</v>
      </c>
      <c r="AV6" s="27" t="s">
        <v>11</v>
      </c>
      <c r="AW6" s="27" t="s">
        <v>12</v>
      </c>
      <c r="AX6" s="27" t="s">
        <v>13</v>
      </c>
      <c r="AY6" s="30" t="s">
        <v>35</v>
      </c>
      <c r="AZ6" s="27" t="s">
        <v>11</v>
      </c>
      <c r="BA6" s="28" t="s">
        <v>13</v>
      </c>
      <c r="BB6" s="31" t="s">
        <v>36</v>
      </c>
    </row>
    <row r="7" spans="1:54" ht="53" thickTop="1" thickBot="1" x14ac:dyDescent="0.3">
      <c r="A7" s="120"/>
      <c r="B7" s="32" t="s">
        <v>37</v>
      </c>
      <c r="C7" s="32" t="s">
        <v>38</v>
      </c>
      <c r="D7" s="32" t="s">
        <v>39</v>
      </c>
      <c r="E7" s="32" t="s">
        <v>40</v>
      </c>
      <c r="F7" s="32" t="s">
        <v>41</v>
      </c>
      <c r="G7" s="32" t="s">
        <v>41</v>
      </c>
      <c r="H7" s="33">
        <v>1</v>
      </c>
      <c r="I7" s="32" t="s">
        <v>37</v>
      </c>
      <c r="J7" s="32" t="s">
        <v>38</v>
      </c>
      <c r="K7" s="32" t="s">
        <v>39</v>
      </c>
      <c r="L7" s="32" t="s">
        <v>42</v>
      </c>
      <c r="M7" s="32"/>
      <c r="N7" s="32" t="s">
        <v>43</v>
      </c>
      <c r="O7" s="32" t="s">
        <v>41</v>
      </c>
      <c r="P7" s="32" t="s">
        <v>44</v>
      </c>
      <c r="Q7" s="33">
        <v>1</v>
      </c>
      <c r="R7" s="32" t="s">
        <v>37</v>
      </c>
      <c r="S7" s="32" t="s">
        <v>38</v>
      </c>
      <c r="T7" s="32" t="s">
        <v>39</v>
      </c>
      <c r="U7" s="32" t="s">
        <v>45</v>
      </c>
      <c r="V7" s="32" t="s">
        <v>46</v>
      </c>
      <c r="W7" s="32" t="s">
        <v>46</v>
      </c>
      <c r="X7" s="33">
        <v>1</v>
      </c>
      <c r="Y7" s="32" t="s">
        <v>37</v>
      </c>
      <c r="Z7" s="32" t="s">
        <v>38</v>
      </c>
      <c r="AA7" s="32" t="s">
        <v>39</v>
      </c>
      <c r="AB7" s="32" t="s">
        <v>47</v>
      </c>
      <c r="AC7" s="32" t="s">
        <v>42</v>
      </c>
      <c r="AD7" s="32" t="s">
        <v>48</v>
      </c>
      <c r="AE7" s="32" t="s">
        <v>49</v>
      </c>
      <c r="AF7" s="34"/>
      <c r="AG7" s="34"/>
      <c r="AH7" s="34"/>
      <c r="AI7" s="32" t="s">
        <v>50</v>
      </c>
      <c r="AJ7" s="32" t="s">
        <v>51</v>
      </c>
      <c r="AK7" s="32" t="s">
        <v>52</v>
      </c>
      <c r="AL7" s="32">
        <v>1.5</v>
      </c>
      <c r="AM7" s="32" t="s">
        <v>37</v>
      </c>
      <c r="AN7" s="32" t="s">
        <v>38</v>
      </c>
      <c r="AO7" s="32" t="s">
        <v>96</v>
      </c>
      <c r="AP7" s="32" t="s">
        <v>41</v>
      </c>
      <c r="AQ7" s="32" t="s">
        <v>41</v>
      </c>
      <c r="AR7" s="32">
        <v>1</v>
      </c>
      <c r="AS7" s="32" t="s">
        <v>37</v>
      </c>
      <c r="AT7" s="32" t="s">
        <v>38</v>
      </c>
      <c r="AU7" s="32" t="s">
        <v>96</v>
      </c>
      <c r="AV7" s="32" t="s">
        <v>41</v>
      </c>
      <c r="AW7" s="32" t="s">
        <v>41</v>
      </c>
      <c r="AX7" s="32">
        <v>1</v>
      </c>
      <c r="AY7" s="35" t="s">
        <v>37</v>
      </c>
      <c r="AZ7" s="32">
        <v>1</v>
      </c>
      <c r="BA7" s="36">
        <v>1</v>
      </c>
      <c r="BB7" s="37"/>
    </row>
    <row r="8" spans="1:54" ht="14.5" thickTop="1" thickBot="1" x14ac:dyDescent="0.3">
      <c r="A8" s="38"/>
      <c r="B8" s="39" t="s">
        <v>53</v>
      </c>
      <c r="C8" s="39" t="s">
        <v>53</v>
      </c>
      <c r="D8" s="39" t="s">
        <v>53</v>
      </c>
      <c r="E8" s="39"/>
      <c r="F8" s="39"/>
      <c r="G8" s="39"/>
      <c r="H8" s="40"/>
      <c r="I8" s="41"/>
      <c r="J8" s="39"/>
      <c r="K8" s="39"/>
      <c r="L8" s="42"/>
      <c r="M8" s="42"/>
      <c r="N8" s="39"/>
      <c r="O8" s="39"/>
      <c r="P8" s="39"/>
      <c r="Q8" s="40"/>
      <c r="R8" s="41"/>
      <c r="S8" s="39"/>
      <c r="T8" s="39"/>
      <c r="U8" s="39"/>
      <c r="V8" s="39"/>
      <c r="W8" s="39"/>
      <c r="X8" s="40"/>
      <c r="Y8" s="43" t="s">
        <v>53</v>
      </c>
      <c r="Z8" s="39"/>
      <c r="AA8" s="39"/>
      <c r="AB8" s="42"/>
      <c r="AC8" s="43"/>
      <c r="AD8" s="39"/>
      <c r="AE8" s="39"/>
      <c r="AF8" s="39"/>
      <c r="AG8" s="39"/>
      <c r="AH8" s="39"/>
      <c r="AI8" s="39"/>
      <c r="AJ8" s="39"/>
      <c r="AK8" s="39"/>
      <c r="AL8" s="39"/>
      <c r="AM8" s="129"/>
      <c r="AN8" s="39"/>
      <c r="AO8" s="39"/>
      <c r="AP8" s="39"/>
      <c r="AQ8" s="39"/>
      <c r="AR8" s="39"/>
      <c r="AS8" s="129"/>
      <c r="AT8" s="39"/>
      <c r="AU8" s="39"/>
      <c r="AV8" s="39"/>
      <c r="AW8" s="39"/>
      <c r="AX8" s="39"/>
      <c r="AY8" s="44"/>
      <c r="AZ8" s="39"/>
      <c r="BA8" s="40"/>
      <c r="BB8" s="45"/>
    </row>
    <row r="9" spans="1:54" ht="14" thickTop="1" thickBot="1" x14ac:dyDescent="0.35">
      <c r="A9" s="46"/>
      <c r="B9" s="47"/>
      <c r="C9" s="47"/>
      <c r="D9" s="47"/>
      <c r="E9" s="47"/>
      <c r="F9" s="47"/>
      <c r="G9" s="47"/>
      <c r="H9" s="48"/>
      <c r="I9" s="49"/>
      <c r="J9" s="47"/>
      <c r="K9" s="47"/>
      <c r="L9" s="47"/>
      <c r="M9" s="47"/>
      <c r="N9" s="47"/>
      <c r="O9" s="47"/>
      <c r="P9" s="47"/>
      <c r="Q9" s="48"/>
      <c r="R9" s="49"/>
      <c r="S9" s="47"/>
      <c r="T9" s="47"/>
      <c r="U9" s="47"/>
      <c r="V9" s="47"/>
      <c r="W9" s="47"/>
      <c r="X9" s="48"/>
      <c r="Y9" s="50"/>
      <c r="Z9" s="47"/>
      <c r="AA9" s="47"/>
      <c r="AB9" s="47"/>
      <c r="AC9" s="47"/>
      <c r="AD9" s="47"/>
      <c r="AE9" s="47"/>
      <c r="AF9" s="47"/>
      <c r="AG9" s="47"/>
      <c r="AH9" s="47"/>
      <c r="AI9" s="51" t="s">
        <v>54</v>
      </c>
      <c r="AJ9" s="47"/>
      <c r="AK9" s="47"/>
      <c r="AL9" s="47"/>
      <c r="AM9" s="49"/>
      <c r="AN9" s="47"/>
      <c r="AO9" s="47"/>
      <c r="AP9" s="47"/>
      <c r="AQ9" s="47"/>
      <c r="AR9" s="47"/>
      <c r="AS9" s="49"/>
      <c r="AT9" s="47"/>
      <c r="AU9" s="47"/>
      <c r="AV9" s="47"/>
      <c r="AW9" s="47"/>
      <c r="AX9" s="47"/>
      <c r="AY9" s="49"/>
      <c r="AZ9" s="47"/>
      <c r="BA9" s="48"/>
      <c r="BB9" s="52"/>
    </row>
    <row r="10" spans="1:54" ht="13.5" thickTop="1" x14ac:dyDescent="0.3">
      <c r="A10" s="53" t="s">
        <v>55</v>
      </c>
      <c r="B10" s="54">
        <v>1894857.41</v>
      </c>
      <c r="C10" s="54">
        <v>321084.03999999998</v>
      </c>
      <c r="D10" s="54">
        <v>1698837.07</v>
      </c>
      <c r="E10" s="55">
        <f>IF(AND(B10=0,D10=0),0,B10/(IF(C10&gt;0,C10,0)+D10))</f>
        <v>0.93808485916561357</v>
      </c>
      <c r="F10" s="56">
        <f>IF(E10&lt;=1.05,1,0)</f>
        <v>1</v>
      </c>
      <c r="G10" s="57"/>
      <c r="H10" s="58">
        <f t="shared" ref="H10:H36" si="0">F10+G10</f>
        <v>1</v>
      </c>
      <c r="I10" s="59">
        <v>2550119.58</v>
      </c>
      <c r="J10" s="59">
        <v>19067283.68</v>
      </c>
      <c r="K10" s="60">
        <v>14980734.380000001</v>
      </c>
      <c r="L10" s="59">
        <v>292875</v>
      </c>
      <c r="M10" s="61">
        <v>0</v>
      </c>
      <c r="N10" s="62">
        <f>(I10)/(J10-K10-L10)</f>
        <v>0.67220308817760155</v>
      </c>
      <c r="O10" s="56">
        <f t="shared" ref="O10:O16" si="1">IF(N10&lt;=1,1,0)</f>
        <v>1</v>
      </c>
      <c r="P10" s="57"/>
      <c r="Q10" s="58">
        <f t="shared" ref="Q10:Q36" si="2">O10+P10</f>
        <v>1</v>
      </c>
      <c r="R10" s="63">
        <v>203872.7</v>
      </c>
      <c r="S10" s="54">
        <v>19580049.489999998</v>
      </c>
      <c r="T10" s="64">
        <v>4853028.34</v>
      </c>
      <c r="U10" s="55">
        <f>R10/(S10-T10)</f>
        <v>1.38434445040503E-2</v>
      </c>
      <c r="V10" s="56">
        <f t="shared" ref="V10:V16" si="3">IF(U10&lt;=0.15,1,0)</f>
        <v>1</v>
      </c>
      <c r="W10" s="57"/>
      <c r="X10" s="58">
        <f>V10+W10</f>
        <v>1</v>
      </c>
      <c r="Y10" s="54">
        <f>C10</f>
        <v>321084.03999999998</v>
      </c>
      <c r="Z10" s="65"/>
      <c r="AA10" s="66">
        <f>C10</f>
        <v>321084.03999999998</v>
      </c>
      <c r="AB10" s="67"/>
      <c r="AC10" s="67">
        <f t="shared" ref="AC10:AE36" si="4">J10</f>
        <v>19067283.68</v>
      </c>
      <c r="AD10" s="67">
        <f t="shared" si="4"/>
        <v>14980734.380000001</v>
      </c>
      <c r="AE10" s="66">
        <f t="shared" si="4"/>
        <v>292875</v>
      </c>
      <c r="AF10" s="67">
        <f>AC10-AD10-AE10</f>
        <v>3793674.2999999989</v>
      </c>
      <c r="AG10" s="67">
        <f t="shared" ref="AG10:AG17" si="5">AF10*10%</f>
        <v>379367.42999999993</v>
      </c>
      <c r="AH10" s="67">
        <f t="shared" ref="AH10:AH13" si="6">IF(AA10&gt;0,AA10,0)+AG10+IF(AB10&gt;0,AB10,0)</f>
        <v>700451.47</v>
      </c>
      <c r="AI10" s="68">
        <f t="shared" ref="AI10:AI36" si="7">IF((Y10-IF(Z10&gt;0,Z10,0)-IF(AA10&gt;0,AA10,0)-IF(AB10&gt;0,AB10,0))/(AC10-AD10-AE10)&gt;0,(Y10-IF(Z10&gt;0,Z10,0)-IF(AA10&gt;0,AA10,0)-IF(AB10&gt;0,AB10,0))/(AC10-AD10-AE10),0)</f>
        <v>0</v>
      </c>
      <c r="AJ10" s="69">
        <f>IF(AI10&lt;=0.1,1.5,0)</f>
        <v>1.5</v>
      </c>
      <c r="AK10" s="70"/>
      <c r="AL10" s="71">
        <f t="shared" ref="AL10:AL36" si="8">AJ10+AK10</f>
        <v>1.5</v>
      </c>
      <c r="AM10" s="130"/>
      <c r="AN10" s="70"/>
      <c r="AO10" s="131" t="e">
        <f t="shared" ref="AO10:AO36" si="9">AM10/AN10</f>
        <v>#DIV/0!</v>
      </c>
      <c r="AP10" s="132" t="e">
        <f>IF(AO10&lt;=1,1,0)</f>
        <v>#DIV/0!</v>
      </c>
      <c r="AQ10" s="57"/>
      <c r="AR10" s="133" t="e">
        <f>AP10+AQ10</f>
        <v>#DIV/0!</v>
      </c>
      <c r="AS10" s="130"/>
      <c r="AT10" s="70"/>
      <c r="AU10" s="131" t="e">
        <f>AS10/AT10</f>
        <v>#DIV/0!</v>
      </c>
      <c r="AV10" s="132" t="e">
        <f>IF(AU10&lt;=1,1,0)</f>
        <v>#DIV/0!</v>
      </c>
      <c r="AW10" s="57"/>
      <c r="AX10" s="133" t="e">
        <f t="shared" ref="AX10:AX36" si="10">AV10+AW10</f>
        <v>#DIV/0!</v>
      </c>
      <c r="AY10" s="72"/>
      <c r="AZ10" s="73"/>
      <c r="BA10" s="69">
        <f>AZ10</f>
        <v>0</v>
      </c>
      <c r="BB10" s="74">
        <f>H10+Q10+X10+AL10+BA10</f>
        <v>4.5</v>
      </c>
    </row>
    <row r="11" spans="1:54" ht="13" x14ac:dyDescent="0.3">
      <c r="A11" s="75" t="s">
        <v>56</v>
      </c>
      <c r="B11" s="54">
        <v>0</v>
      </c>
      <c r="C11" s="54">
        <v>91982.44</v>
      </c>
      <c r="D11" s="54">
        <v>0</v>
      </c>
      <c r="E11" s="55">
        <f t="shared" ref="E11:E36" si="11">IF(AND(B11=0,D11=0),0,B11/(IF(C11&gt;0,C11,0)+D11))</f>
        <v>0</v>
      </c>
      <c r="F11" s="76">
        <f t="shared" ref="F11:F17" si="12">IF(E11&lt;=1.05,1,0)</f>
        <v>1</v>
      </c>
      <c r="G11" s="57"/>
      <c r="H11" s="58">
        <f t="shared" si="0"/>
        <v>1</v>
      </c>
      <c r="I11" s="59">
        <v>49500</v>
      </c>
      <c r="J11" s="59">
        <v>1639605.44</v>
      </c>
      <c r="K11" s="60">
        <v>981229.09</v>
      </c>
      <c r="L11" s="59">
        <v>334773</v>
      </c>
      <c r="M11" s="61">
        <v>0</v>
      </c>
      <c r="N11" s="55">
        <f t="shared" ref="N11:N36" si="13">(I11)/(J11-K11-L11)</f>
        <v>0.15296504192555485</v>
      </c>
      <c r="O11" s="56">
        <f t="shared" si="1"/>
        <v>1</v>
      </c>
      <c r="P11" s="57"/>
      <c r="Q11" s="58">
        <f t="shared" si="2"/>
        <v>1</v>
      </c>
      <c r="R11" s="77">
        <v>49.5</v>
      </c>
      <c r="S11" s="54">
        <v>1729195.38</v>
      </c>
      <c r="T11" s="64">
        <v>697333.1</v>
      </c>
      <c r="U11" s="55">
        <f t="shared" ref="U11:U36" si="14">R11/(S11-T11)</f>
        <v>4.7971518059561211E-5</v>
      </c>
      <c r="V11" s="56">
        <f t="shared" si="3"/>
        <v>1</v>
      </c>
      <c r="W11" s="57"/>
      <c r="X11" s="58">
        <f t="shared" ref="X11:X36" si="15">V11+W11</f>
        <v>1</v>
      </c>
      <c r="Y11" s="54">
        <f t="shared" ref="Y11:Y36" si="16">C11</f>
        <v>91982.44</v>
      </c>
      <c r="Z11" s="66"/>
      <c r="AA11" s="66">
        <f t="shared" ref="AA11:AA40" si="17">C11</f>
        <v>91982.44</v>
      </c>
      <c r="AB11" s="67"/>
      <c r="AC11" s="67">
        <f t="shared" si="4"/>
        <v>1639605.44</v>
      </c>
      <c r="AD11" s="67">
        <f t="shared" si="4"/>
        <v>981229.09</v>
      </c>
      <c r="AE11" s="66">
        <f t="shared" si="4"/>
        <v>334773</v>
      </c>
      <c r="AF11" s="67">
        <f t="shared" ref="AF11:AF36" si="18">AC11-AD11-AE11</f>
        <v>323603.34999999998</v>
      </c>
      <c r="AG11" s="67">
        <f t="shared" si="5"/>
        <v>32360.334999999999</v>
      </c>
      <c r="AH11" s="67">
        <f t="shared" si="6"/>
        <v>124342.77499999999</v>
      </c>
      <c r="AI11" s="68">
        <f t="shared" si="7"/>
        <v>0</v>
      </c>
      <c r="AJ11" s="69">
        <f t="shared" ref="AJ11:AJ17" si="19">IF(AI11&lt;=0.1,1.5,0)</f>
        <v>1.5</v>
      </c>
      <c r="AK11" s="57"/>
      <c r="AL11" s="58">
        <f t="shared" si="8"/>
        <v>1.5</v>
      </c>
      <c r="AM11" s="130"/>
      <c r="AN11" s="70"/>
      <c r="AO11" s="131" t="e">
        <f t="shared" si="9"/>
        <v>#DIV/0!</v>
      </c>
      <c r="AP11" s="132" t="e">
        <f t="shared" ref="AP11:AP17" si="20">IF(AO11&lt;=1,1,0)</f>
        <v>#DIV/0!</v>
      </c>
      <c r="AQ11" s="57"/>
      <c r="AR11" s="133" t="e">
        <f t="shared" ref="AR11:AR36" si="21">AP11+AQ11</f>
        <v>#DIV/0!</v>
      </c>
      <c r="AS11" s="130"/>
      <c r="AT11" s="70"/>
      <c r="AU11" s="131" t="e">
        <f t="shared" ref="AU11:AU36" si="22">AS11/AT11</f>
        <v>#DIV/0!</v>
      </c>
      <c r="AV11" s="132" t="e">
        <f t="shared" ref="AV11:AV17" si="23">IF(AU11&lt;=1,1,0)</f>
        <v>#DIV/0!</v>
      </c>
      <c r="AW11" s="57"/>
      <c r="AX11" s="133" t="e">
        <f t="shared" si="10"/>
        <v>#DIV/0!</v>
      </c>
      <c r="AY11" s="72"/>
      <c r="AZ11" s="73"/>
      <c r="BA11" s="69">
        <f t="shared" ref="BA11:BA36" si="24">AZ11</f>
        <v>0</v>
      </c>
      <c r="BB11" s="74">
        <f t="shared" ref="BB11:BB37" si="25">H11+Q11+X11+AL11+BA11</f>
        <v>4.5</v>
      </c>
    </row>
    <row r="12" spans="1:54" ht="13" x14ac:dyDescent="0.3">
      <c r="A12" s="75" t="s">
        <v>57</v>
      </c>
      <c r="B12" s="54">
        <v>0</v>
      </c>
      <c r="C12" s="54">
        <v>7237.78</v>
      </c>
      <c r="D12" s="54">
        <v>0</v>
      </c>
      <c r="E12" s="55">
        <f t="shared" si="11"/>
        <v>0</v>
      </c>
      <c r="F12" s="56">
        <f t="shared" si="12"/>
        <v>1</v>
      </c>
      <c r="G12" s="57"/>
      <c r="H12" s="58">
        <f t="shared" si="0"/>
        <v>1</v>
      </c>
      <c r="I12" s="59">
        <v>41000</v>
      </c>
      <c r="J12" s="59">
        <v>1521198.17</v>
      </c>
      <c r="K12" s="60">
        <v>1139832.47</v>
      </c>
      <c r="L12" s="59">
        <v>178993</v>
      </c>
      <c r="M12" s="61">
        <v>0</v>
      </c>
      <c r="N12" s="55">
        <f t="shared" si="13"/>
        <v>0.20259649646419706</v>
      </c>
      <c r="O12" s="56">
        <f t="shared" si="1"/>
        <v>1</v>
      </c>
      <c r="P12" s="57"/>
      <c r="Q12" s="58">
        <f t="shared" si="2"/>
        <v>1</v>
      </c>
      <c r="R12" s="77">
        <v>41</v>
      </c>
      <c r="S12" s="54">
        <v>1575304.64</v>
      </c>
      <c r="T12" s="64">
        <v>607201.61</v>
      </c>
      <c r="U12" s="55">
        <f t="shared" si="14"/>
        <v>4.2350864246339573E-5</v>
      </c>
      <c r="V12" s="56">
        <f t="shared" si="3"/>
        <v>1</v>
      </c>
      <c r="W12" s="57"/>
      <c r="X12" s="58">
        <f t="shared" si="15"/>
        <v>1</v>
      </c>
      <c r="Y12" s="54">
        <f t="shared" si="16"/>
        <v>7237.78</v>
      </c>
      <c r="Z12" s="66"/>
      <c r="AA12" s="66">
        <f t="shared" si="17"/>
        <v>7237.78</v>
      </c>
      <c r="AB12" s="67"/>
      <c r="AC12" s="67">
        <f t="shared" si="4"/>
        <v>1521198.17</v>
      </c>
      <c r="AD12" s="67">
        <f t="shared" si="4"/>
        <v>1139832.47</v>
      </c>
      <c r="AE12" s="66">
        <f t="shared" si="4"/>
        <v>178993</v>
      </c>
      <c r="AF12" s="67">
        <f t="shared" si="18"/>
        <v>202372.69999999995</v>
      </c>
      <c r="AG12" s="67">
        <f t="shared" si="5"/>
        <v>20237.269999999997</v>
      </c>
      <c r="AH12" s="67">
        <f t="shared" si="6"/>
        <v>27475.049999999996</v>
      </c>
      <c r="AI12" s="68">
        <f t="shared" si="7"/>
        <v>0</v>
      </c>
      <c r="AJ12" s="69">
        <f t="shared" si="19"/>
        <v>1.5</v>
      </c>
      <c r="AK12" s="57"/>
      <c r="AL12" s="58">
        <f t="shared" si="8"/>
        <v>1.5</v>
      </c>
      <c r="AM12" s="130"/>
      <c r="AN12" s="70"/>
      <c r="AO12" s="134" t="e">
        <f t="shared" si="9"/>
        <v>#DIV/0!</v>
      </c>
      <c r="AP12" s="132" t="e">
        <f t="shared" si="20"/>
        <v>#DIV/0!</v>
      </c>
      <c r="AQ12" s="57"/>
      <c r="AR12" s="133" t="e">
        <f t="shared" si="21"/>
        <v>#DIV/0!</v>
      </c>
      <c r="AS12" s="130"/>
      <c r="AT12" s="70"/>
      <c r="AU12" s="134" t="e">
        <f t="shared" si="22"/>
        <v>#DIV/0!</v>
      </c>
      <c r="AV12" s="132" t="e">
        <f t="shared" si="23"/>
        <v>#DIV/0!</v>
      </c>
      <c r="AW12" s="57"/>
      <c r="AX12" s="133" t="e">
        <f t="shared" si="10"/>
        <v>#DIV/0!</v>
      </c>
      <c r="AY12" s="72"/>
      <c r="AZ12" s="73"/>
      <c r="BA12" s="69">
        <f t="shared" si="24"/>
        <v>0</v>
      </c>
      <c r="BB12" s="74">
        <f t="shared" si="25"/>
        <v>4.5</v>
      </c>
    </row>
    <row r="13" spans="1:54" s="5" customFormat="1" ht="13" x14ac:dyDescent="0.3">
      <c r="A13" s="78" t="s">
        <v>58</v>
      </c>
      <c r="B13" s="54">
        <v>0</v>
      </c>
      <c r="C13" s="54">
        <v>115014.45</v>
      </c>
      <c r="D13" s="54">
        <v>0</v>
      </c>
      <c r="E13" s="62">
        <f t="shared" si="11"/>
        <v>0</v>
      </c>
      <c r="F13" s="56">
        <f t="shared" si="12"/>
        <v>1</v>
      </c>
      <c r="G13" s="70"/>
      <c r="H13" s="71">
        <f t="shared" si="0"/>
        <v>1</v>
      </c>
      <c r="I13" s="59">
        <v>7000</v>
      </c>
      <c r="J13" s="59">
        <v>521821.47</v>
      </c>
      <c r="K13" s="60">
        <v>338194.05</v>
      </c>
      <c r="L13" s="59">
        <v>91502</v>
      </c>
      <c r="M13" s="54">
        <v>0</v>
      </c>
      <c r="N13" s="62">
        <f t="shared" si="13"/>
        <v>7.5983371364819849E-2</v>
      </c>
      <c r="O13" s="56">
        <f t="shared" si="1"/>
        <v>1</v>
      </c>
      <c r="P13" s="70"/>
      <c r="Q13" s="71">
        <f t="shared" si="2"/>
        <v>1</v>
      </c>
      <c r="R13" s="77">
        <v>7</v>
      </c>
      <c r="S13" s="54">
        <v>636835.92000000004</v>
      </c>
      <c r="T13" s="64">
        <v>198610.53</v>
      </c>
      <c r="U13" s="62">
        <f t="shared" si="14"/>
        <v>1.5973515363863331E-5</v>
      </c>
      <c r="V13" s="56">
        <f t="shared" si="3"/>
        <v>1</v>
      </c>
      <c r="W13" s="70"/>
      <c r="X13" s="71">
        <f t="shared" si="15"/>
        <v>1</v>
      </c>
      <c r="Y13" s="54">
        <f t="shared" si="16"/>
        <v>115014.45</v>
      </c>
      <c r="Z13" s="66"/>
      <c r="AA13" s="66">
        <f t="shared" si="17"/>
        <v>115014.45</v>
      </c>
      <c r="AB13" s="66"/>
      <c r="AC13" s="66">
        <f t="shared" si="4"/>
        <v>521821.47</v>
      </c>
      <c r="AD13" s="66">
        <f t="shared" si="4"/>
        <v>338194.05</v>
      </c>
      <c r="AE13" s="66">
        <f t="shared" si="4"/>
        <v>91502</v>
      </c>
      <c r="AF13" s="66">
        <f t="shared" si="18"/>
        <v>92125.419999999984</v>
      </c>
      <c r="AG13" s="67">
        <f>AF13*5%</f>
        <v>4606.2709999999997</v>
      </c>
      <c r="AH13" s="66">
        <f t="shared" si="6"/>
        <v>119620.72099999999</v>
      </c>
      <c r="AI13" s="79">
        <f t="shared" si="7"/>
        <v>0</v>
      </c>
      <c r="AJ13" s="69">
        <f t="shared" si="19"/>
        <v>1.5</v>
      </c>
      <c r="AK13" s="80"/>
      <c r="AL13" s="71">
        <f t="shared" si="8"/>
        <v>1.5</v>
      </c>
      <c r="AM13" s="130"/>
      <c r="AN13" s="70"/>
      <c r="AO13" s="134" t="e">
        <f t="shared" si="9"/>
        <v>#DIV/0!</v>
      </c>
      <c r="AP13" s="132" t="e">
        <f t="shared" si="20"/>
        <v>#DIV/0!</v>
      </c>
      <c r="AQ13" s="80"/>
      <c r="AR13" s="135" t="e">
        <f t="shared" si="21"/>
        <v>#DIV/0!</v>
      </c>
      <c r="AS13" s="130"/>
      <c r="AT13" s="70"/>
      <c r="AU13" s="134" t="e">
        <f t="shared" si="22"/>
        <v>#DIV/0!</v>
      </c>
      <c r="AV13" s="132" t="e">
        <f t="shared" si="23"/>
        <v>#DIV/0!</v>
      </c>
      <c r="AW13" s="80"/>
      <c r="AX13" s="135" t="e">
        <f t="shared" si="10"/>
        <v>#DIV/0!</v>
      </c>
      <c r="AY13" s="72"/>
      <c r="AZ13" s="73"/>
      <c r="BA13" s="69">
        <f t="shared" si="24"/>
        <v>0</v>
      </c>
      <c r="BB13" s="74">
        <f t="shared" si="25"/>
        <v>4.5</v>
      </c>
    </row>
    <row r="14" spans="1:54" ht="13" x14ac:dyDescent="0.3">
      <c r="A14" s="75" t="s">
        <v>59</v>
      </c>
      <c r="B14" s="81">
        <v>0</v>
      </c>
      <c r="C14" s="81">
        <v>8665.84</v>
      </c>
      <c r="D14" s="81">
        <v>0</v>
      </c>
      <c r="E14" s="62">
        <f>IF(AND(B14=0,D14=0),0,B14/(IF(C14&gt;0,C14,0)+D14))</f>
        <v>0</v>
      </c>
      <c r="F14" s="56">
        <f>IF(E14&lt;=1.05,1,0)</f>
        <v>1</v>
      </c>
      <c r="G14" s="57"/>
      <c r="H14" s="58">
        <f>F14+G14</f>
        <v>1</v>
      </c>
      <c r="I14" s="59">
        <v>19500</v>
      </c>
      <c r="J14" s="82">
        <v>660720.84</v>
      </c>
      <c r="K14" s="60">
        <v>546718.32999999996</v>
      </c>
      <c r="L14" s="59">
        <v>54096</v>
      </c>
      <c r="M14" s="81">
        <v>0</v>
      </c>
      <c r="N14" s="62">
        <f t="shared" si="13"/>
        <v>0.32550719446016796</v>
      </c>
      <c r="O14" s="56">
        <f>IF(N14&lt;=1,1,0)</f>
        <v>1</v>
      </c>
      <c r="P14" s="57"/>
      <c r="Q14" s="58">
        <f>O14+P14</f>
        <v>1</v>
      </c>
      <c r="R14" s="83">
        <v>19.5</v>
      </c>
      <c r="S14" s="81">
        <v>659801.93999999994</v>
      </c>
      <c r="T14" s="64">
        <v>162596.4</v>
      </c>
      <c r="U14" s="55">
        <f>R14/(S14-T14)</f>
        <v>3.9219192931760179E-5</v>
      </c>
      <c r="V14" s="56">
        <f>IF(U14&lt;=0.15,1,0)</f>
        <v>1</v>
      </c>
      <c r="W14" s="57"/>
      <c r="X14" s="58">
        <f>V14+W14</f>
        <v>1</v>
      </c>
      <c r="Y14" s="81">
        <f>C14</f>
        <v>8665.84</v>
      </c>
      <c r="Z14" s="67"/>
      <c r="AA14" s="67">
        <f t="shared" si="17"/>
        <v>8665.84</v>
      </c>
      <c r="AB14" s="67"/>
      <c r="AC14" s="67">
        <f t="shared" si="4"/>
        <v>660720.84</v>
      </c>
      <c r="AD14" s="67">
        <f t="shared" si="4"/>
        <v>546718.32999999996</v>
      </c>
      <c r="AE14" s="66">
        <f t="shared" si="4"/>
        <v>54096</v>
      </c>
      <c r="AF14" s="67">
        <f>AC14-AD14-AE14</f>
        <v>59906.510000000009</v>
      </c>
      <c r="AG14" s="67">
        <f>AF14*10%</f>
        <v>5990.6510000000017</v>
      </c>
      <c r="AH14" s="67">
        <f>IF(AA14&gt;0,AA14,0)+AG14+IF(AB14&gt;0,AB14,0)</f>
        <v>14656.491000000002</v>
      </c>
      <c r="AI14" s="84">
        <f>IF((Y14-IF(Z14&gt;0,Z14,0)-IF(AA14&gt;0,AA14,0)-IF(AB14&gt;0,AB14,0))/(AC14-AD14-AE14)&gt;0,(Y14-IF(Z14&gt;0,Z14,0)-IF(AA14&gt;0,AA14,0)-IF(AB14&gt;0,AB14,0))/(AC14-AD14-AE14),0)</f>
        <v>0</v>
      </c>
      <c r="AJ14" s="69">
        <f>IF(AI14&lt;=0.1,1.5,0)</f>
        <v>1.5</v>
      </c>
      <c r="AK14" s="57"/>
      <c r="AL14" s="58">
        <f>AJ14+AK14</f>
        <v>1.5</v>
      </c>
      <c r="AM14" s="136"/>
      <c r="AN14" s="57"/>
      <c r="AO14" s="131" t="e">
        <f>AM14/AN14</f>
        <v>#DIV/0!</v>
      </c>
      <c r="AP14" s="132" t="e">
        <f>IF(AO14&lt;=1,1,0)</f>
        <v>#DIV/0!</v>
      </c>
      <c r="AQ14" s="57"/>
      <c r="AR14" s="133" t="e">
        <f>AP14+AQ14</f>
        <v>#DIV/0!</v>
      </c>
      <c r="AS14" s="136"/>
      <c r="AT14" s="57"/>
      <c r="AU14" s="131" t="e">
        <f>AS14/AT14</f>
        <v>#DIV/0!</v>
      </c>
      <c r="AV14" s="132" t="e">
        <f>IF(AU14&lt;=1,1,0)</f>
        <v>#DIV/0!</v>
      </c>
      <c r="AW14" s="57"/>
      <c r="AX14" s="133" t="e">
        <f>AV14+AW14</f>
        <v>#DIV/0!</v>
      </c>
      <c r="AY14" s="72"/>
      <c r="AZ14" s="73"/>
      <c r="BA14" s="69">
        <f>AZ14</f>
        <v>0</v>
      </c>
      <c r="BB14" s="74">
        <f t="shared" si="25"/>
        <v>4.5</v>
      </c>
    </row>
    <row r="15" spans="1:54" s="5" customFormat="1" ht="13" x14ac:dyDescent="0.3">
      <c r="A15" s="78" t="s">
        <v>60</v>
      </c>
      <c r="B15" s="81">
        <v>0</v>
      </c>
      <c r="C15" s="81">
        <v>15262.8</v>
      </c>
      <c r="D15" s="81">
        <v>0</v>
      </c>
      <c r="E15" s="62">
        <f>IF(AND(B15=0,D15=0),0,B15/(IF(C15&gt;0,C15,0)+D15))</f>
        <v>0</v>
      </c>
      <c r="F15" s="56">
        <f>IF(E15&lt;=1.05,1,0)</f>
        <v>1</v>
      </c>
      <c r="G15" s="57"/>
      <c r="H15" s="58">
        <f>F15+G15</f>
        <v>1</v>
      </c>
      <c r="I15" s="59">
        <v>0</v>
      </c>
      <c r="J15" s="82">
        <v>586151.67000000004</v>
      </c>
      <c r="K15" s="60">
        <v>460830.07</v>
      </c>
      <c r="L15" s="59">
        <v>93642</v>
      </c>
      <c r="M15" s="81">
        <v>0</v>
      </c>
      <c r="N15" s="62">
        <f>(I15)/(J15-K15-L15)</f>
        <v>0</v>
      </c>
      <c r="O15" s="56">
        <f>IF(N15&lt;=1,1,0)</f>
        <v>1</v>
      </c>
      <c r="P15" s="57"/>
      <c r="Q15" s="58">
        <f>O15+P15</f>
        <v>1</v>
      </c>
      <c r="R15" s="83">
        <v>0</v>
      </c>
      <c r="S15" s="81">
        <v>606568.01</v>
      </c>
      <c r="T15" s="64">
        <v>205941.11</v>
      </c>
      <c r="U15" s="55">
        <f>R15/(S15-T15)</f>
        <v>0</v>
      </c>
      <c r="V15" s="56">
        <f>IF(U15&lt;=0.15,1,0)</f>
        <v>1</v>
      </c>
      <c r="W15" s="57"/>
      <c r="X15" s="58">
        <f>V15+W15</f>
        <v>1</v>
      </c>
      <c r="Y15" s="81">
        <f>C15</f>
        <v>15262.8</v>
      </c>
      <c r="Z15" s="67"/>
      <c r="AA15" s="67">
        <f t="shared" si="17"/>
        <v>15262.8</v>
      </c>
      <c r="AB15" s="67"/>
      <c r="AC15" s="67">
        <f t="shared" si="4"/>
        <v>586151.67000000004</v>
      </c>
      <c r="AD15" s="67">
        <f t="shared" si="4"/>
        <v>460830.07</v>
      </c>
      <c r="AE15" s="66">
        <f t="shared" si="4"/>
        <v>93642</v>
      </c>
      <c r="AF15" s="67">
        <f>AC15-AD15-AE15</f>
        <v>31679.600000000035</v>
      </c>
      <c r="AG15" s="67">
        <f>AF15*10%</f>
        <v>3167.9600000000037</v>
      </c>
      <c r="AH15" s="67">
        <f>IF(AA15&gt;0,AA15,0)+AG15+IF(AB15&gt;0,AB15,0)</f>
        <v>18430.760000000002</v>
      </c>
      <c r="AI15" s="84">
        <f>IF((Y15-IF(Z15&gt;0,Z15,0)-IF(AA15&gt;0,AA15,0)-IF(AB15&gt;0,AB15,0))/(AC15-AD15-AE15)&gt;0,(Y15-IF(Z15&gt;0,Z15,0)-IF(AA15&gt;0,AA15,0)-IF(AB15&gt;0,AB15,0))/(AC15-AD15-AE15),0)</f>
        <v>0</v>
      </c>
      <c r="AJ15" s="69">
        <f>IF(AI15&lt;=0.1,1.5,0)</f>
        <v>1.5</v>
      </c>
      <c r="AK15" s="57"/>
      <c r="AL15" s="58">
        <f>AJ15+AK15</f>
        <v>1.5</v>
      </c>
      <c r="AM15" s="136"/>
      <c r="AN15" s="57"/>
      <c r="AO15" s="131" t="e">
        <f>AM15/AN15</f>
        <v>#DIV/0!</v>
      </c>
      <c r="AP15" s="132" t="e">
        <f>IF(AO15&lt;=1,1,0)</f>
        <v>#DIV/0!</v>
      </c>
      <c r="AQ15" s="57"/>
      <c r="AR15" s="133" t="e">
        <f>AP15+AQ15</f>
        <v>#DIV/0!</v>
      </c>
      <c r="AS15" s="136"/>
      <c r="AT15" s="57"/>
      <c r="AU15" s="131" t="e">
        <f>AS15/AT15</f>
        <v>#DIV/0!</v>
      </c>
      <c r="AV15" s="132" t="e">
        <f>IF(AU15&lt;=1,1,0)</f>
        <v>#DIV/0!</v>
      </c>
      <c r="AW15" s="57"/>
      <c r="AX15" s="133" t="e">
        <f>AV15+AW15</f>
        <v>#DIV/0!</v>
      </c>
      <c r="AY15" s="72"/>
      <c r="AZ15" s="73"/>
      <c r="BA15" s="69">
        <f>AZ15</f>
        <v>0</v>
      </c>
      <c r="BB15" s="74">
        <f>H15+Q15+X15+AL15+BA15</f>
        <v>4.5</v>
      </c>
    </row>
    <row r="16" spans="1:54" s="5" customFormat="1" ht="13" x14ac:dyDescent="0.3">
      <c r="A16" s="78" t="s">
        <v>61</v>
      </c>
      <c r="B16" s="54">
        <v>0</v>
      </c>
      <c r="C16" s="54">
        <v>117904.49</v>
      </c>
      <c r="D16" s="54">
        <v>0</v>
      </c>
      <c r="E16" s="62">
        <f t="shared" si="11"/>
        <v>0</v>
      </c>
      <c r="F16" s="56">
        <f t="shared" si="12"/>
        <v>1</v>
      </c>
      <c r="G16" s="70"/>
      <c r="H16" s="71">
        <f t="shared" si="0"/>
        <v>1</v>
      </c>
      <c r="I16" s="59">
        <v>55000</v>
      </c>
      <c r="J16" s="59">
        <v>2549166.6</v>
      </c>
      <c r="K16" s="60">
        <v>1938003.9</v>
      </c>
      <c r="L16" s="59">
        <v>309242</v>
      </c>
      <c r="M16" s="54">
        <v>0</v>
      </c>
      <c r="N16" s="62">
        <f t="shared" si="13"/>
        <v>0.18216703922586283</v>
      </c>
      <c r="O16" s="56">
        <f t="shared" si="1"/>
        <v>1</v>
      </c>
      <c r="P16" s="70"/>
      <c r="Q16" s="71">
        <f t="shared" si="2"/>
        <v>1</v>
      </c>
      <c r="R16" s="77">
        <v>55</v>
      </c>
      <c r="S16" s="54">
        <v>2668305.64</v>
      </c>
      <c r="T16" s="64">
        <v>980951.53</v>
      </c>
      <c r="U16" s="62">
        <f t="shared" si="14"/>
        <v>3.2595410574488127E-5</v>
      </c>
      <c r="V16" s="56">
        <f t="shared" si="3"/>
        <v>1</v>
      </c>
      <c r="W16" s="70"/>
      <c r="X16" s="71">
        <f t="shared" si="15"/>
        <v>1</v>
      </c>
      <c r="Y16" s="54">
        <f t="shared" si="16"/>
        <v>117904.49</v>
      </c>
      <c r="Z16" s="66"/>
      <c r="AA16" s="66">
        <f t="shared" si="17"/>
        <v>117904.49</v>
      </c>
      <c r="AB16" s="66"/>
      <c r="AC16" s="66">
        <f t="shared" si="4"/>
        <v>2549166.6</v>
      </c>
      <c r="AD16" s="66">
        <f t="shared" si="4"/>
        <v>1938003.9</v>
      </c>
      <c r="AE16" s="66">
        <f t="shared" si="4"/>
        <v>309242</v>
      </c>
      <c r="AF16" s="66">
        <f t="shared" si="18"/>
        <v>301920.70000000019</v>
      </c>
      <c r="AG16" s="67">
        <f t="shared" si="5"/>
        <v>30192.070000000022</v>
      </c>
      <c r="AH16" s="66">
        <f>IF(AA16&gt;0,AA16,0)+AG16+IF(AB16&gt;0,AB16,0)</f>
        <v>148096.56000000003</v>
      </c>
      <c r="AI16" s="79">
        <f t="shared" si="7"/>
        <v>0</v>
      </c>
      <c r="AJ16" s="69">
        <f t="shared" si="19"/>
        <v>1.5</v>
      </c>
      <c r="AK16" s="70"/>
      <c r="AL16" s="71">
        <f t="shared" si="8"/>
        <v>1.5</v>
      </c>
      <c r="AM16" s="130"/>
      <c r="AN16" s="70"/>
      <c r="AO16" s="134" t="e">
        <f t="shared" si="9"/>
        <v>#DIV/0!</v>
      </c>
      <c r="AP16" s="132" t="e">
        <f t="shared" si="20"/>
        <v>#DIV/0!</v>
      </c>
      <c r="AQ16" s="70"/>
      <c r="AR16" s="135" t="e">
        <f t="shared" si="21"/>
        <v>#DIV/0!</v>
      </c>
      <c r="AS16" s="130"/>
      <c r="AT16" s="70"/>
      <c r="AU16" s="134" t="e">
        <f t="shared" si="22"/>
        <v>#DIV/0!</v>
      </c>
      <c r="AV16" s="132" t="e">
        <f t="shared" si="23"/>
        <v>#DIV/0!</v>
      </c>
      <c r="AW16" s="70"/>
      <c r="AX16" s="135" t="e">
        <f t="shared" si="10"/>
        <v>#DIV/0!</v>
      </c>
      <c r="AY16" s="72"/>
      <c r="AZ16" s="73"/>
      <c r="BA16" s="69">
        <f t="shared" si="24"/>
        <v>0</v>
      </c>
      <c r="BB16" s="74">
        <f t="shared" si="25"/>
        <v>4.5</v>
      </c>
    </row>
    <row r="17" spans="1:54" s="5" customFormat="1" ht="13" x14ac:dyDescent="0.3">
      <c r="A17" s="78" t="s">
        <v>62</v>
      </c>
      <c r="B17" s="54">
        <v>0</v>
      </c>
      <c r="C17" s="54">
        <v>18597.64</v>
      </c>
      <c r="D17" s="54">
        <v>0</v>
      </c>
      <c r="E17" s="62">
        <f t="shared" si="11"/>
        <v>0</v>
      </c>
      <c r="F17" s="56">
        <f t="shared" si="12"/>
        <v>1</v>
      </c>
      <c r="G17" s="70"/>
      <c r="H17" s="71">
        <f t="shared" si="0"/>
        <v>1</v>
      </c>
      <c r="I17" s="59">
        <v>0</v>
      </c>
      <c r="J17" s="59">
        <v>590465.35</v>
      </c>
      <c r="K17" s="60">
        <v>407812.35</v>
      </c>
      <c r="L17" s="59">
        <v>60400</v>
      </c>
      <c r="M17" s="54">
        <v>0</v>
      </c>
      <c r="N17" s="62">
        <f t="shared" si="13"/>
        <v>0</v>
      </c>
      <c r="O17" s="56">
        <f>IF(N17&lt;=1,1,0)</f>
        <v>1</v>
      </c>
      <c r="P17" s="70"/>
      <c r="Q17" s="71">
        <f>O17+P17</f>
        <v>1</v>
      </c>
      <c r="R17" s="77">
        <v>0</v>
      </c>
      <c r="S17" s="54">
        <v>638162.35</v>
      </c>
      <c r="T17" s="64">
        <v>220493.77</v>
      </c>
      <c r="U17" s="62">
        <f t="shared" si="14"/>
        <v>0</v>
      </c>
      <c r="V17" s="56">
        <f>IF(U17&lt;=0.15,1,0)</f>
        <v>1</v>
      </c>
      <c r="W17" s="70"/>
      <c r="X17" s="71">
        <f t="shared" si="15"/>
        <v>1</v>
      </c>
      <c r="Y17" s="54">
        <f t="shared" si="16"/>
        <v>18597.64</v>
      </c>
      <c r="Z17" s="66"/>
      <c r="AA17" s="66">
        <f t="shared" si="17"/>
        <v>18597.64</v>
      </c>
      <c r="AB17" s="66"/>
      <c r="AC17" s="66">
        <f t="shared" si="4"/>
        <v>590465.35</v>
      </c>
      <c r="AD17" s="66">
        <f t="shared" si="4"/>
        <v>407812.35</v>
      </c>
      <c r="AE17" s="66">
        <f t="shared" si="4"/>
        <v>60400</v>
      </c>
      <c r="AF17" s="66">
        <f t="shared" si="18"/>
        <v>122253</v>
      </c>
      <c r="AG17" s="67">
        <f t="shared" si="5"/>
        <v>12225.300000000001</v>
      </c>
      <c r="AH17" s="66">
        <f t="shared" ref="AH17:AH36" si="26">IF(AA17&gt;0,AA17,0)+AG17+IF(AB17&gt;0,AB17,0)</f>
        <v>30822.940000000002</v>
      </c>
      <c r="AI17" s="79">
        <f t="shared" si="7"/>
        <v>0</v>
      </c>
      <c r="AJ17" s="69">
        <f t="shared" si="19"/>
        <v>1.5</v>
      </c>
      <c r="AK17" s="70"/>
      <c r="AL17" s="71">
        <f t="shared" si="8"/>
        <v>1.5</v>
      </c>
      <c r="AM17" s="130"/>
      <c r="AN17" s="70"/>
      <c r="AO17" s="134" t="e">
        <f t="shared" si="9"/>
        <v>#DIV/0!</v>
      </c>
      <c r="AP17" s="132" t="e">
        <f t="shared" si="20"/>
        <v>#DIV/0!</v>
      </c>
      <c r="AQ17" s="70"/>
      <c r="AR17" s="135" t="e">
        <f>AP17+AQ17</f>
        <v>#DIV/0!</v>
      </c>
      <c r="AS17" s="130"/>
      <c r="AT17" s="70"/>
      <c r="AU17" s="134" t="e">
        <f t="shared" si="22"/>
        <v>#DIV/0!</v>
      </c>
      <c r="AV17" s="132" t="e">
        <f t="shared" si="23"/>
        <v>#DIV/0!</v>
      </c>
      <c r="AW17" s="70"/>
      <c r="AX17" s="135" t="e">
        <f t="shared" si="10"/>
        <v>#DIV/0!</v>
      </c>
      <c r="AY17" s="72"/>
      <c r="AZ17" s="73"/>
      <c r="BA17" s="69">
        <f t="shared" si="24"/>
        <v>0</v>
      </c>
      <c r="BB17" s="74">
        <f t="shared" si="25"/>
        <v>4.5</v>
      </c>
    </row>
    <row r="18" spans="1:54" s="5" customFormat="1" ht="13" x14ac:dyDescent="0.3">
      <c r="A18" s="85" t="s">
        <v>63</v>
      </c>
      <c r="B18" s="86">
        <v>0</v>
      </c>
      <c r="C18" s="86">
        <v>13293.96</v>
      </c>
      <c r="D18" s="86">
        <v>0</v>
      </c>
      <c r="E18" s="87">
        <f>IF(AND(B18=0,D18=0),0,B18/(IF(C18&gt;0,C18,0)+D18))</f>
        <v>0</v>
      </c>
      <c r="F18" s="88"/>
      <c r="G18" s="89">
        <f>IF(E18&lt;=1.05,1,0)</f>
        <v>1</v>
      </c>
      <c r="H18" s="90">
        <f>F18+G18</f>
        <v>1</v>
      </c>
      <c r="I18" s="91">
        <v>0</v>
      </c>
      <c r="J18" s="91">
        <v>280775.82</v>
      </c>
      <c r="K18" s="92">
        <v>219338.96</v>
      </c>
      <c r="L18" s="91">
        <v>34628</v>
      </c>
      <c r="M18" s="86">
        <v>0</v>
      </c>
      <c r="N18" s="87">
        <f t="shared" si="13"/>
        <v>0</v>
      </c>
      <c r="O18" s="88"/>
      <c r="P18" s="89">
        <f>IF(N18&lt;=0.5,1,0)</f>
        <v>1</v>
      </c>
      <c r="Q18" s="90">
        <f>O18+P18</f>
        <v>1</v>
      </c>
      <c r="R18" s="98">
        <v>0</v>
      </c>
      <c r="S18" s="86">
        <v>303654.53999999998</v>
      </c>
      <c r="T18" s="93">
        <v>143377.87</v>
      </c>
      <c r="U18" s="87">
        <f>R18/(S18-T18)</f>
        <v>0</v>
      </c>
      <c r="V18" s="88"/>
      <c r="W18" s="89">
        <f>IF(U18&lt;=0.15,1,0)</f>
        <v>1</v>
      </c>
      <c r="X18" s="90">
        <f>V18+W18</f>
        <v>1</v>
      </c>
      <c r="Y18" s="86">
        <f>C18</f>
        <v>13293.96</v>
      </c>
      <c r="Z18" s="94"/>
      <c r="AA18" s="94">
        <f t="shared" si="17"/>
        <v>13293.96</v>
      </c>
      <c r="AB18" s="94"/>
      <c r="AC18" s="94">
        <f t="shared" si="4"/>
        <v>280775.82</v>
      </c>
      <c r="AD18" s="94">
        <f t="shared" si="4"/>
        <v>219338.96</v>
      </c>
      <c r="AE18" s="94">
        <f t="shared" si="4"/>
        <v>34628</v>
      </c>
      <c r="AF18" s="94">
        <f>AC18-AD18-AE18</f>
        <v>26808.860000000015</v>
      </c>
      <c r="AG18" s="94">
        <f>AF18*10%</f>
        <v>2680.8860000000018</v>
      </c>
      <c r="AH18" s="94">
        <f>IF(AA18&gt;0,AA18,0)+AG18+IF(AB18&gt;0,AB18,0)</f>
        <v>15974.846000000001</v>
      </c>
      <c r="AI18" s="95">
        <f>IF((Y18-IF(Z18&gt;0,Z18,0)-IF(AA18&gt;0,AA18,0)-IF(AB18&gt;0,AB18,0))/(AC18-AD18-AE18)&gt;0,(Y18-IF(Z18&gt;0,Z18,0)-IF(AA18&gt;0,AA18,0)-IF(AB18&gt;0,AB18,0))/(AC18-AD18-AE18),0)</f>
        <v>0</v>
      </c>
      <c r="AJ18" s="96"/>
      <c r="AK18" s="97">
        <f>IF(AI18&lt;=0.05,1.5,0)</f>
        <v>1.5</v>
      </c>
      <c r="AL18" s="90">
        <f>AJ18+AK18</f>
        <v>1.5</v>
      </c>
      <c r="AM18" s="137"/>
      <c r="AN18" s="89"/>
      <c r="AO18" s="138" t="e">
        <f>AM18/AN18</f>
        <v>#DIV/0!</v>
      </c>
      <c r="AP18" s="96"/>
      <c r="AQ18" s="97" t="e">
        <f>IF(AO18&lt;=1,1,0)</f>
        <v>#DIV/0!</v>
      </c>
      <c r="AR18" s="139" t="e">
        <f>AP18+AQ18</f>
        <v>#DIV/0!</v>
      </c>
      <c r="AS18" s="137"/>
      <c r="AT18" s="89"/>
      <c r="AU18" s="138" t="e">
        <f>AS18/AT18</f>
        <v>#DIV/0!</v>
      </c>
      <c r="AV18" s="96"/>
      <c r="AW18" s="97" t="e">
        <f>IF(AU18&lt;=1,1,0)</f>
        <v>#DIV/0!</v>
      </c>
      <c r="AX18" s="139" t="e">
        <f>AV18+AW18</f>
        <v>#DIV/0!</v>
      </c>
      <c r="AY18" s="72"/>
      <c r="AZ18" s="73"/>
      <c r="BA18" s="69">
        <f>AZ18</f>
        <v>0</v>
      </c>
      <c r="BB18" s="74">
        <f t="shared" si="25"/>
        <v>4.5</v>
      </c>
    </row>
    <row r="19" spans="1:54" s="5" customFormat="1" ht="13" x14ac:dyDescent="0.3">
      <c r="A19" s="78" t="s">
        <v>64</v>
      </c>
      <c r="B19" s="54">
        <v>0</v>
      </c>
      <c r="C19" s="54">
        <v>0</v>
      </c>
      <c r="D19" s="54">
        <v>0</v>
      </c>
      <c r="E19" s="62">
        <f>IF(AND(B19=0,D19=0),0,B19/(IF(C19&gt;0,C19,0)+D19))</f>
        <v>0</v>
      </c>
      <c r="F19" s="56">
        <f>IF(E19&lt;=1.05,1,0)</f>
        <v>1</v>
      </c>
      <c r="G19" s="70"/>
      <c r="H19" s="71">
        <f>F19+G19</f>
        <v>1</v>
      </c>
      <c r="I19" s="59">
        <v>0</v>
      </c>
      <c r="J19" s="59">
        <v>579777.24</v>
      </c>
      <c r="K19" s="60">
        <v>447611.24</v>
      </c>
      <c r="L19" s="59">
        <v>82676</v>
      </c>
      <c r="M19" s="54">
        <v>0</v>
      </c>
      <c r="N19" s="62">
        <f>(I19)/(J19-K19-L19)</f>
        <v>0</v>
      </c>
      <c r="O19" s="56">
        <f>IF(N19&lt;=1,1,0)</f>
        <v>1</v>
      </c>
      <c r="P19" s="70"/>
      <c r="Q19" s="71">
        <f>O19+P19</f>
        <v>1</v>
      </c>
      <c r="R19" s="77">
        <v>0</v>
      </c>
      <c r="S19" s="54">
        <v>590384.05000000005</v>
      </c>
      <c r="T19" s="64">
        <v>274089.46999999997</v>
      </c>
      <c r="U19" s="62">
        <f>R19/(S19-T19)</f>
        <v>0</v>
      </c>
      <c r="V19" s="56">
        <f>IF(U19&lt;=0.15,1,0)</f>
        <v>1</v>
      </c>
      <c r="W19" s="70"/>
      <c r="X19" s="71">
        <f>V19+W19</f>
        <v>1</v>
      </c>
      <c r="Y19" s="54">
        <f>C19</f>
        <v>0</v>
      </c>
      <c r="Z19" s="66"/>
      <c r="AA19" s="66">
        <f t="shared" si="17"/>
        <v>0</v>
      </c>
      <c r="AB19" s="66"/>
      <c r="AC19" s="66">
        <f t="shared" si="4"/>
        <v>579777.24</v>
      </c>
      <c r="AD19" s="66">
        <f t="shared" si="4"/>
        <v>447611.24</v>
      </c>
      <c r="AE19" s="66">
        <f t="shared" si="4"/>
        <v>82676</v>
      </c>
      <c r="AF19" s="66">
        <f>AC19-AD19-AE19</f>
        <v>49490</v>
      </c>
      <c r="AG19" s="67">
        <f>AF19*10%</f>
        <v>4949</v>
      </c>
      <c r="AH19" s="66">
        <f>IF(AA19&gt;0,AA19,0)+AG19+IF(AB19&gt;0,AB19,0)</f>
        <v>4949</v>
      </c>
      <c r="AI19" s="79">
        <f>IF((Y19-IF(Z19&gt;0,Z19,0)-IF(AA19&gt;0,AA19,0)-IF(AB19&gt;0,AB19,0))/(AC19-AD19-AE19)&gt;0,(Y19-IF(Z19&gt;0,Z19,0)-IF(AA19&gt;0,AA19,0)-IF(AB19&gt;0,AB19,0))/(AC19-AD19-AE19),0)</f>
        <v>0</v>
      </c>
      <c r="AJ19" s="69">
        <f>IF(AI19&lt;=0.1,1.5,0)</f>
        <v>1.5</v>
      </c>
      <c r="AK19" s="70"/>
      <c r="AL19" s="71">
        <f>AJ19+AK19</f>
        <v>1.5</v>
      </c>
      <c r="AM19" s="130"/>
      <c r="AN19" s="70"/>
      <c r="AO19" s="134" t="e">
        <f>AM19/AN19</f>
        <v>#DIV/0!</v>
      </c>
      <c r="AP19" s="132" t="e">
        <f>IF(AO19&lt;=1,1,0)</f>
        <v>#DIV/0!</v>
      </c>
      <c r="AQ19" s="70"/>
      <c r="AR19" s="135" t="e">
        <f>AP19+AQ19</f>
        <v>#DIV/0!</v>
      </c>
      <c r="AS19" s="130"/>
      <c r="AT19" s="70"/>
      <c r="AU19" s="134" t="e">
        <f>AS19/AT19</f>
        <v>#DIV/0!</v>
      </c>
      <c r="AV19" s="132" t="e">
        <f>IF(AU19&lt;=1,1,0)</f>
        <v>#DIV/0!</v>
      </c>
      <c r="AW19" s="70"/>
      <c r="AX19" s="135" t="e">
        <f>AV19+AW19</f>
        <v>#DIV/0!</v>
      </c>
      <c r="AY19" s="72"/>
      <c r="AZ19" s="73"/>
      <c r="BA19" s="69">
        <f>AZ19</f>
        <v>0</v>
      </c>
      <c r="BB19" s="74">
        <f t="shared" si="25"/>
        <v>4.5</v>
      </c>
    </row>
    <row r="20" spans="1:54" ht="13" x14ac:dyDescent="0.3">
      <c r="A20" s="85" t="s">
        <v>65</v>
      </c>
      <c r="B20" s="86">
        <v>0</v>
      </c>
      <c r="C20" s="86">
        <v>0</v>
      </c>
      <c r="D20" s="86">
        <v>0</v>
      </c>
      <c r="E20" s="87">
        <f>IF(AND(B20=0,D20=0),0,B20/(IF(C20&gt;0,C20,0)+D20))</f>
        <v>0</v>
      </c>
      <c r="F20" s="88"/>
      <c r="G20" s="89">
        <f>IF(E20&lt;=1.05,1,0)</f>
        <v>1</v>
      </c>
      <c r="H20" s="90">
        <f>F20+G20</f>
        <v>1</v>
      </c>
      <c r="I20" s="91">
        <v>24000</v>
      </c>
      <c r="J20" s="91">
        <v>1385201.09</v>
      </c>
      <c r="K20" s="92">
        <v>980371.88</v>
      </c>
      <c r="L20" s="91">
        <v>327585</v>
      </c>
      <c r="M20" s="86">
        <v>0</v>
      </c>
      <c r="N20" s="87">
        <f t="shared" si="13"/>
        <v>0.31070289928526651</v>
      </c>
      <c r="O20" s="88"/>
      <c r="P20" s="89">
        <f>IF(N20&lt;=0.5,1,0)</f>
        <v>1</v>
      </c>
      <c r="Q20" s="90">
        <f>O20+P20</f>
        <v>1</v>
      </c>
      <c r="R20" s="98">
        <v>24</v>
      </c>
      <c r="S20" s="86">
        <v>1385413.85</v>
      </c>
      <c r="T20" s="93">
        <v>633053.18000000005</v>
      </c>
      <c r="U20" s="87">
        <f>R20/(S20-T20)</f>
        <v>3.1899594113551948E-5</v>
      </c>
      <c r="V20" s="88"/>
      <c r="W20" s="89">
        <f>IF(U20&lt;=0.15,1,0)</f>
        <v>1</v>
      </c>
      <c r="X20" s="90">
        <f>V20+W20</f>
        <v>1</v>
      </c>
      <c r="Y20" s="86">
        <f>C20</f>
        <v>0</v>
      </c>
      <c r="Z20" s="94"/>
      <c r="AA20" s="94">
        <f t="shared" si="17"/>
        <v>0</v>
      </c>
      <c r="AB20" s="94"/>
      <c r="AC20" s="94">
        <f t="shared" si="4"/>
        <v>1385201.09</v>
      </c>
      <c r="AD20" s="94">
        <f t="shared" si="4"/>
        <v>980371.88</v>
      </c>
      <c r="AE20" s="94">
        <f t="shared" si="4"/>
        <v>327585</v>
      </c>
      <c r="AF20" s="94">
        <f>AC20-AD20-AE20</f>
        <v>77244.210000000079</v>
      </c>
      <c r="AG20" s="94">
        <f>AF20*10%</f>
        <v>7724.4210000000085</v>
      </c>
      <c r="AH20" s="94">
        <f>IF(AA20&gt;0,AA20,0)+AG20+IF(AB20&gt;0,AB20,0)</f>
        <v>7724.4210000000085</v>
      </c>
      <c r="AI20" s="95">
        <f>IF((Y20-IF(Z20&gt;0,Z20,0)-IF(AA20&gt;0,AA20,0)-IF(AB20&gt;0,AB20,0))/(AC20-AD20-AE20)&gt;0,(Y20-IF(Z20&gt;0,Z20,0)-IF(AA20&gt;0,AA20,0)-IF(AB20&gt;0,AB20,0))/(AC20-AD20-AE20),0)</f>
        <v>0</v>
      </c>
      <c r="AJ20" s="96"/>
      <c r="AK20" s="97">
        <f>IF(AI20&lt;=0.05,1.5,0)</f>
        <v>1.5</v>
      </c>
      <c r="AL20" s="90">
        <f>AJ20+AK20</f>
        <v>1.5</v>
      </c>
      <c r="AM20" s="137"/>
      <c r="AN20" s="89"/>
      <c r="AO20" s="138" t="e">
        <f>AM20/AN20</f>
        <v>#DIV/0!</v>
      </c>
      <c r="AP20" s="96"/>
      <c r="AQ20" s="97" t="e">
        <f>IF(AO20&lt;=1,1,0)</f>
        <v>#DIV/0!</v>
      </c>
      <c r="AR20" s="139" t="e">
        <f>AP20+AQ20</f>
        <v>#DIV/0!</v>
      </c>
      <c r="AS20" s="137"/>
      <c r="AT20" s="89"/>
      <c r="AU20" s="138" t="e">
        <f>AS20/AT20</f>
        <v>#DIV/0!</v>
      </c>
      <c r="AV20" s="96"/>
      <c r="AW20" s="97" t="e">
        <f>IF(AU20&lt;=1,1,0)</f>
        <v>#DIV/0!</v>
      </c>
      <c r="AX20" s="139" t="e">
        <f>AV20+AW20</f>
        <v>#DIV/0!</v>
      </c>
      <c r="AY20" s="72"/>
      <c r="AZ20" s="73"/>
      <c r="BA20" s="69">
        <f>AZ20</f>
        <v>0</v>
      </c>
      <c r="BB20" s="74">
        <f t="shared" si="25"/>
        <v>4.5</v>
      </c>
    </row>
    <row r="21" spans="1:54" s="5" customFormat="1" ht="13" x14ac:dyDescent="0.3">
      <c r="A21" s="85" t="s">
        <v>66</v>
      </c>
      <c r="B21" s="86">
        <v>0</v>
      </c>
      <c r="C21" s="86">
        <v>3055.76</v>
      </c>
      <c r="D21" s="86">
        <v>0</v>
      </c>
      <c r="E21" s="87">
        <f t="shared" si="11"/>
        <v>0</v>
      </c>
      <c r="F21" s="88"/>
      <c r="G21" s="89">
        <f>IF(E21&lt;=1.05,1,0)</f>
        <v>1</v>
      </c>
      <c r="H21" s="90">
        <f t="shared" si="0"/>
        <v>1</v>
      </c>
      <c r="I21" s="91">
        <v>0</v>
      </c>
      <c r="J21" s="91">
        <v>242675.6</v>
      </c>
      <c r="K21" s="92">
        <v>157276.07999999999</v>
      </c>
      <c r="L21" s="91">
        <v>40199</v>
      </c>
      <c r="M21" s="86">
        <v>0</v>
      </c>
      <c r="N21" s="87">
        <f t="shared" si="13"/>
        <v>0</v>
      </c>
      <c r="O21" s="88"/>
      <c r="P21" s="89">
        <f t="shared" ref="P21:P26" si="27">IF(N21&lt;=0.5,1,0)</f>
        <v>1</v>
      </c>
      <c r="Q21" s="90">
        <f t="shared" si="2"/>
        <v>1</v>
      </c>
      <c r="R21" s="98">
        <v>0</v>
      </c>
      <c r="S21" s="86">
        <v>437339.53</v>
      </c>
      <c r="T21" s="93">
        <v>110901.47</v>
      </c>
      <c r="U21" s="87">
        <f t="shared" si="14"/>
        <v>0</v>
      </c>
      <c r="V21" s="88"/>
      <c r="W21" s="89">
        <f>IF(U21&lt;=0.15,1,0)</f>
        <v>1</v>
      </c>
      <c r="X21" s="90">
        <f t="shared" si="15"/>
        <v>1</v>
      </c>
      <c r="Y21" s="86">
        <f t="shared" si="16"/>
        <v>3055.76</v>
      </c>
      <c r="Z21" s="94"/>
      <c r="AA21" s="94">
        <f t="shared" si="17"/>
        <v>3055.76</v>
      </c>
      <c r="AB21" s="94"/>
      <c r="AC21" s="94">
        <f t="shared" si="4"/>
        <v>242675.6</v>
      </c>
      <c r="AD21" s="94">
        <f t="shared" si="4"/>
        <v>157276.07999999999</v>
      </c>
      <c r="AE21" s="94">
        <f t="shared" si="4"/>
        <v>40199</v>
      </c>
      <c r="AF21" s="94">
        <f t="shared" si="18"/>
        <v>45200.520000000019</v>
      </c>
      <c r="AG21" s="94">
        <f>AF21*5%</f>
        <v>2260.0260000000012</v>
      </c>
      <c r="AH21" s="94">
        <f t="shared" si="26"/>
        <v>5315.7860000000019</v>
      </c>
      <c r="AI21" s="95">
        <f t="shared" si="7"/>
        <v>0</v>
      </c>
      <c r="AJ21" s="88"/>
      <c r="AK21" s="97">
        <f t="shared" ref="AK21:AK34" si="28">IF(AI21&lt;=0.05,1.5,0)</f>
        <v>1.5</v>
      </c>
      <c r="AL21" s="90">
        <f t="shared" si="8"/>
        <v>1.5</v>
      </c>
      <c r="AM21" s="137"/>
      <c r="AN21" s="89"/>
      <c r="AO21" s="138" t="e">
        <f t="shared" si="9"/>
        <v>#DIV/0!</v>
      </c>
      <c r="AP21" s="88"/>
      <c r="AQ21" s="97" t="e">
        <f t="shared" ref="AQ21:AQ34" si="29">IF(AO21&lt;=1,1,0)</f>
        <v>#DIV/0!</v>
      </c>
      <c r="AR21" s="139" t="e">
        <f t="shared" si="21"/>
        <v>#DIV/0!</v>
      </c>
      <c r="AS21" s="137"/>
      <c r="AT21" s="89"/>
      <c r="AU21" s="138" t="e">
        <f t="shared" si="22"/>
        <v>#DIV/0!</v>
      </c>
      <c r="AV21" s="88"/>
      <c r="AW21" s="97" t="e">
        <f t="shared" ref="AW21:AW34" si="30">IF(AU21&lt;=1,1,0)</f>
        <v>#DIV/0!</v>
      </c>
      <c r="AX21" s="139" t="e">
        <f t="shared" si="10"/>
        <v>#DIV/0!</v>
      </c>
      <c r="AY21" s="72"/>
      <c r="AZ21" s="73"/>
      <c r="BA21" s="69">
        <f t="shared" si="24"/>
        <v>0</v>
      </c>
      <c r="BB21" s="74">
        <f t="shared" si="25"/>
        <v>4.5</v>
      </c>
    </row>
    <row r="22" spans="1:54" s="5" customFormat="1" ht="13" x14ac:dyDescent="0.3">
      <c r="A22" s="78" t="s">
        <v>67</v>
      </c>
      <c r="B22" s="54">
        <v>0</v>
      </c>
      <c r="C22" s="54">
        <v>19889.53</v>
      </c>
      <c r="D22" s="54">
        <v>0</v>
      </c>
      <c r="E22" s="62">
        <f>IF(AND(B22=0,D22=0),0,B22/(IF(C22&gt;0,C22,0)+D22))</f>
        <v>0</v>
      </c>
      <c r="F22" s="56">
        <f>IF(E22&lt;=1.05,1,0)</f>
        <v>1</v>
      </c>
      <c r="G22" s="70"/>
      <c r="H22" s="71">
        <f>F22+G22</f>
        <v>1</v>
      </c>
      <c r="I22" s="59">
        <v>0</v>
      </c>
      <c r="J22" s="59">
        <v>918977.12</v>
      </c>
      <c r="K22" s="60">
        <v>614228.98</v>
      </c>
      <c r="L22" s="59">
        <v>143335</v>
      </c>
      <c r="M22" s="54">
        <v>0</v>
      </c>
      <c r="N22" s="62">
        <f t="shared" si="13"/>
        <v>0</v>
      </c>
      <c r="O22" s="56">
        <f>IF(N22&lt;=1,1,0)</f>
        <v>1</v>
      </c>
      <c r="P22" s="70"/>
      <c r="Q22" s="71">
        <f>O22+P22</f>
        <v>1</v>
      </c>
      <c r="R22" s="77">
        <v>0</v>
      </c>
      <c r="S22" s="54">
        <v>938866.65</v>
      </c>
      <c r="T22" s="64">
        <v>461277.02</v>
      </c>
      <c r="U22" s="62">
        <f>R22/(S22-T22)</f>
        <v>0</v>
      </c>
      <c r="V22" s="56">
        <f>IF(U22&lt;=0.15,1,0)</f>
        <v>1</v>
      </c>
      <c r="W22" s="70"/>
      <c r="X22" s="71">
        <f>V22+W22</f>
        <v>1</v>
      </c>
      <c r="Y22" s="54">
        <f>C22</f>
        <v>19889.53</v>
      </c>
      <c r="Z22" s="66"/>
      <c r="AA22" s="66">
        <f t="shared" si="17"/>
        <v>19889.53</v>
      </c>
      <c r="AB22" s="66"/>
      <c r="AC22" s="66">
        <f>J22</f>
        <v>918977.12</v>
      </c>
      <c r="AD22" s="66">
        <f>K22</f>
        <v>614228.98</v>
      </c>
      <c r="AE22" s="66">
        <f>L22</f>
        <v>143335</v>
      </c>
      <c r="AF22" s="66">
        <f>AC22-AD22-AE22</f>
        <v>161413.14000000001</v>
      </c>
      <c r="AG22" s="67">
        <f>AF22*10%</f>
        <v>16141.314000000002</v>
      </c>
      <c r="AH22" s="66">
        <f>IF(AA22&gt;0,AA22,0)+AG22+IF(AB22&gt;0,AB22,0)</f>
        <v>36030.843999999997</v>
      </c>
      <c r="AI22" s="79">
        <f>IF((Y22-IF(Z22&gt;0,Z22,0)-IF(AA22&gt;0,AA22,0)-IF(AB22&gt;0,AB22,0))/(AC22-AD22-AE22)&gt;0,(Y22-IF(Z22&gt;0,Z22,0)-IF(AA22&gt;0,AA22,0)-IF(AB22&gt;0,AB22,0))/(AC22-AD22-AE22),0)</f>
        <v>0</v>
      </c>
      <c r="AJ22" s="69">
        <f>IF(AI22&lt;=0.1,1.5,0)</f>
        <v>1.5</v>
      </c>
      <c r="AK22" s="70"/>
      <c r="AL22" s="71">
        <f>AJ22+AK22</f>
        <v>1.5</v>
      </c>
      <c r="AM22" s="130"/>
      <c r="AN22" s="70"/>
      <c r="AO22" s="134" t="e">
        <f>AM22/AN22</f>
        <v>#DIV/0!</v>
      </c>
      <c r="AP22" s="132" t="e">
        <f>IF(AO22&lt;=1,1,0)</f>
        <v>#DIV/0!</v>
      </c>
      <c r="AQ22" s="70"/>
      <c r="AR22" s="135" t="e">
        <f>AP22+AQ22</f>
        <v>#DIV/0!</v>
      </c>
      <c r="AS22" s="130"/>
      <c r="AT22" s="70"/>
      <c r="AU22" s="134" t="e">
        <f>AS22/AT22</f>
        <v>#DIV/0!</v>
      </c>
      <c r="AV22" s="132" t="e">
        <f>IF(AU22&lt;=1,1,0)</f>
        <v>#DIV/0!</v>
      </c>
      <c r="AW22" s="70"/>
      <c r="AX22" s="135" t="e">
        <f>AV22+AW22</f>
        <v>#DIV/0!</v>
      </c>
      <c r="AY22" s="72"/>
      <c r="AZ22" s="73"/>
      <c r="BA22" s="69">
        <f>AZ22</f>
        <v>0</v>
      </c>
      <c r="BB22" s="74">
        <f t="shared" si="25"/>
        <v>4.5</v>
      </c>
    </row>
    <row r="23" spans="1:54" s="5" customFormat="1" ht="13" x14ac:dyDescent="0.3">
      <c r="A23" s="85" t="s">
        <v>68</v>
      </c>
      <c r="B23" s="86">
        <v>0</v>
      </c>
      <c r="C23" s="86">
        <v>11621.34</v>
      </c>
      <c r="D23" s="86">
        <v>0</v>
      </c>
      <c r="E23" s="87">
        <f t="shared" si="11"/>
        <v>0</v>
      </c>
      <c r="F23" s="88"/>
      <c r="G23" s="89">
        <f>IF(E23&lt;=1.05,1,0)</f>
        <v>1</v>
      </c>
      <c r="H23" s="90">
        <f t="shared" si="0"/>
        <v>1</v>
      </c>
      <c r="I23" s="91">
        <v>0</v>
      </c>
      <c r="J23" s="91">
        <v>476322.24</v>
      </c>
      <c r="K23" s="92">
        <v>399366.12</v>
      </c>
      <c r="L23" s="91">
        <v>55147</v>
      </c>
      <c r="M23" s="86">
        <v>0</v>
      </c>
      <c r="N23" s="87">
        <f t="shared" si="13"/>
        <v>0</v>
      </c>
      <c r="O23" s="88"/>
      <c r="P23" s="89">
        <f t="shared" si="27"/>
        <v>1</v>
      </c>
      <c r="Q23" s="90">
        <f t="shared" si="2"/>
        <v>1</v>
      </c>
      <c r="R23" s="98">
        <v>0</v>
      </c>
      <c r="S23" s="86">
        <v>487943.59</v>
      </c>
      <c r="T23" s="93">
        <v>149506.21</v>
      </c>
      <c r="U23" s="87">
        <f t="shared" si="14"/>
        <v>0</v>
      </c>
      <c r="V23" s="88"/>
      <c r="W23" s="89">
        <f>IF(U23&lt;=0.15,1,0)</f>
        <v>1</v>
      </c>
      <c r="X23" s="90">
        <f t="shared" si="15"/>
        <v>1</v>
      </c>
      <c r="Y23" s="86">
        <f t="shared" si="16"/>
        <v>11621.34</v>
      </c>
      <c r="Z23" s="94"/>
      <c r="AA23" s="94">
        <f t="shared" si="17"/>
        <v>11621.34</v>
      </c>
      <c r="AB23" s="94"/>
      <c r="AC23" s="94">
        <f t="shared" si="4"/>
        <v>476322.24</v>
      </c>
      <c r="AD23" s="94">
        <f t="shared" si="4"/>
        <v>399366.12</v>
      </c>
      <c r="AE23" s="94">
        <f t="shared" si="4"/>
        <v>55147</v>
      </c>
      <c r="AF23" s="94">
        <f t="shared" si="18"/>
        <v>21809.119999999995</v>
      </c>
      <c r="AG23" s="94">
        <f>AF23*5%</f>
        <v>1090.4559999999999</v>
      </c>
      <c r="AH23" s="94">
        <f t="shared" si="26"/>
        <v>12711.796</v>
      </c>
      <c r="AI23" s="95">
        <f t="shared" si="7"/>
        <v>0</v>
      </c>
      <c r="AJ23" s="88"/>
      <c r="AK23" s="97">
        <f t="shared" si="28"/>
        <v>1.5</v>
      </c>
      <c r="AL23" s="90">
        <f t="shared" si="8"/>
        <v>1.5</v>
      </c>
      <c r="AM23" s="137"/>
      <c r="AN23" s="89"/>
      <c r="AO23" s="138" t="e">
        <f t="shared" si="9"/>
        <v>#DIV/0!</v>
      </c>
      <c r="AP23" s="88"/>
      <c r="AQ23" s="97" t="e">
        <f t="shared" si="29"/>
        <v>#DIV/0!</v>
      </c>
      <c r="AR23" s="139" t="e">
        <f t="shared" si="21"/>
        <v>#DIV/0!</v>
      </c>
      <c r="AS23" s="137"/>
      <c r="AT23" s="89"/>
      <c r="AU23" s="138" t="e">
        <f t="shared" si="22"/>
        <v>#DIV/0!</v>
      </c>
      <c r="AV23" s="88"/>
      <c r="AW23" s="97" t="e">
        <f t="shared" si="30"/>
        <v>#DIV/0!</v>
      </c>
      <c r="AX23" s="139" t="e">
        <f t="shared" si="10"/>
        <v>#DIV/0!</v>
      </c>
      <c r="AY23" s="72"/>
      <c r="AZ23" s="73"/>
      <c r="BA23" s="69">
        <f t="shared" si="24"/>
        <v>0</v>
      </c>
      <c r="BB23" s="74">
        <f t="shared" si="25"/>
        <v>4.5</v>
      </c>
    </row>
    <row r="24" spans="1:54" s="5" customFormat="1" ht="13" x14ac:dyDescent="0.3">
      <c r="A24" s="85" t="s">
        <v>69</v>
      </c>
      <c r="B24" s="86">
        <v>0</v>
      </c>
      <c r="C24" s="86">
        <v>57536.42</v>
      </c>
      <c r="D24" s="86">
        <v>0</v>
      </c>
      <c r="E24" s="87">
        <f t="shared" si="11"/>
        <v>0</v>
      </c>
      <c r="F24" s="88"/>
      <c r="G24" s="89">
        <f>IF(E24&lt;=1.05,1,0)</f>
        <v>1</v>
      </c>
      <c r="H24" s="90">
        <f t="shared" si="0"/>
        <v>1</v>
      </c>
      <c r="I24" s="91">
        <v>0</v>
      </c>
      <c r="J24" s="91">
        <v>733111.79</v>
      </c>
      <c r="K24" s="92">
        <v>455041.4</v>
      </c>
      <c r="L24" s="91">
        <v>195567</v>
      </c>
      <c r="M24" s="86">
        <v>0</v>
      </c>
      <c r="N24" s="87">
        <f t="shared" si="13"/>
        <v>0</v>
      </c>
      <c r="O24" s="88"/>
      <c r="P24" s="89">
        <f t="shared" si="27"/>
        <v>1</v>
      </c>
      <c r="Q24" s="90">
        <f t="shared" si="2"/>
        <v>1</v>
      </c>
      <c r="R24" s="98">
        <v>0</v>
      </c>
      <c r="S24" s="86">
        <v>790648.21</v>
      </c>
      <c r="T24" s="93">
        <v>355717.15</v>
      </c>
      <c r="U24" s="87">
        <f t="shared" si="14"/>
        <v>0</v>
      </c>
      <c r="V24" s="88"/>
      <c r="W24" s="89">
        <f>IF(U24&lt;=0.15,1,0)</f>
        <v>1</v>
      </c>
      <c r="X24" s="90">
        <f t="shared" si="15"/>
        <v>1</v>
      </c>
      <c r="Y24" s="86">
        <f t="shared" si="16"/>
        <v>57536.42</v>
      </c>
      <c r="Z24" s="94"/>
      <c r="AA24" s="94">
        <f t="shared" si="17"/>
        <v>57536.42</v>
      </c>
      <c r="AB24" s="94"/>
      <c r="AC24" s="94">
        <f t="shared" si="4"/>
        <v>733111.79</v>
      </c>
      <c r="AD24" s="94">
        <f t="shared" si="4"/>
        <v>455041.4</v>
      </c>
      <c r="AE24" s="94">
        <f t="shared" si="4"/>
        <v>195567</v>
      </c>
      <c r="AF24" s="94">
        <f t="shared" si="18"/>
        <v>82503.390000000014</v>
      </c>
      <c r="AG24" s="94">
        <f>AF24*10%</f>
        <v>8250.3390000000018</v>
      </c>
      <c r="AH24" s="94">
        <f t="shared" si="26"/>
        <v>65786.759000000005</v>
      </c>
      <c r="AI24" s="95">
        <f t="shared" si="7"/>
        <v>0</v>
      </c>
      <c r="AJ24" s="96"/>
      <c r="AK24" s="97">
        <f t="shared" si="28"/>
        <v>1.5</v>
      </c>
      <c r="AL24" s="90">
        <f t="shared" si="8"/>
        <v>1.5</v>
      </c>
      <c r="AM24" s="137"/>
      <c r="AN24" s="89"/>
      <c r="AO24" s="138" t="e">
        <f t="shared" si="9"/>
        <v>#DIV/0!</v>
      </c>
      <c r="AP24" s="96"/>
      <c r="AQ24" s="97" t="e">
        <f t="shared" si="29"/>
        <v>#DIV/0!</v>
      </c>
      <c r="AR24" s="139" t="e">
        <f t="shared" si="21"/>
        <v>#DIV/0!</v>
      </c>
      <c r="AS24" s="137"/>
      <c r="AT24" s="89"/>
      <c r="AU24" s="138" t="e">
        <f t="shared" si="22"/>
        <v>#DIV/0!</v>
      </c>
      <c r="AV24" s="96"/>
      <c r="AW24" s="97" t="e">
        <f t="shared" si="30"/>
        <v>#DIV/0!</v>
      </c>
      <c r="AX24" s="139" t="e">
        <f t="shared" si="10"/>
        <v>#DIV/0!</v>
      </c>
      <c r="AY24" s="72"/>
      <c r="AZ24" s="73"/>
      <c r="BA24" s="69">
        <f t="shared" si="24"/>
        <v>0</v>
      </c>
      <c r="BB24" s="74">
        <f t="shared" si="25"/>
        <v>4.5</v>
      </c>
    </row>
    <row r="25" spans="1:54" s="5" customFormat="1" ht="13" x14ac:dyDescent="0.3">
      <c r="A25" s="85" t="s">
        <v>70</v>
      </c>
      <c r="B25" s="86">
        <v>0</v>
      </c>
      <c r="C25" s="86">
        <v>17133.32</v>
      </c>
      <c r="D25" s="86">
        <v>0</v>
      </c>
      <c r="E25" s="87">
        <f t="shared" si="11"/>
        <v>0</v>
      </c>
      <c r="F25" s="88"/>
      <c r="G25" s="89">
        <f>IF(E25&lt;=1.05,1,0)</f>
        <v>1</v>
      </c>
      <c r="H25" s="90">
        <f t="shared" si="0"/>
        <v>1</v>
      </c>
      <c r="I25" s="91">
        <v>0</v>
      </c>
      <c r="J25" s="91">
        <v>511271.33</v>
      </c>
      <c r="K25" s="92">
        <v>414633.93</v>
      </c>
      <c r="L25" s="91">
        <v>72847</v>
      </c>
      <c r="M25" s="86">
        <v>0</v>
      </c>
      <c r="N25" s="87">
        <f t="shared" si="13"/>
        <v>0</v>
      </c>
      <c r="O25" s="88"/>
      <c r="P25" s="89">
        <f t="shared" si="27"/>
        <v>1</v>
      </c>
      <c r="Q25" s="90">
        <f t="shared" si="2"/>
        <v>1</v>
      </c>
      <c r="R25" s="98">
        <v>0</v>
      </c>
      <c r="S25" s="86">
        <v>528404.65</v>
      </c>
      <c r="T25" s="93">
        <v>154876.85</v>
      </c>
      <c r="U25" s="87">
        <f t="shared" si="14"/>
        <v>0</v>
      </c>
      <c r="V25" s="88"/>
      <c r="W25" s="89">
        <f>IF(U25&lt;=0.15,1,0)</f>
        <v>1</v>
      </c>
      <c r="X25" s="90">
        <f t="shared" si="15"/>
        <v>1</v>
      </c>
      <c r="Y25" s="86">
        <f t="shared" si="16"/>
        <v>17133.32</v>
      </c>
      <c r="Z25" s="94"/>
      <c r="AA25" s="94">
        <f t="shared" si="17"/>
        <v>17133.32</v>
      </c>
      <c r="AB25" s="94"/>
      <c r="AC25" s="94">
        <f t="shared" si="4"/>
        <v>511271.33</v>
      </c>
      <c r="AD25" s="94">
        <f t="shared" si="4"/>
        <v>414633.93</v>
      </c>
      <c r="AE25" s="94">
        <f t="shared" si="4"/>
        <v>72847</v>
      </c>
      <c r="AF25" s="94">
        <f t="shared" si="18"/>
        <v>23790.400000000023</v>
      </c>
      <c r="AG25" s="94">
        <f t="shared" ref="AG25:AG32" si="31">AF25*5%</f>
        <v>1189.5200000000011</v>
      </c>
      <c r="AH25" s="94">
        <f t="shared" si="26"/>
        <v>18322.84</v>
      </c>
      <c r="AI25" s="95">
        <f t="shared" si="7"/>
        <v>0</v>
      </c>
      <c r="AJ25" s="96"/>
      <c r="AK25" s="97">
        <f t="shared" si="28"/>
        <v>1.5</v>
      </c>
      <c r="AL25" s="90">
        <f t="shared" si="8"/>
        <v>1.5</v>
      </c>
      <c r="AM25" s="137"/>
      <c r="AN25" s="89"/>
      <c r="AO25" s="138" t="e">
        <f t="shared" si="9"/>
        <v>#DIV/0!</v>
      </c>
      <c r="AP25" s="96"/>
      <c r="AQ25" s="97" t="e">
        <f t="shared" si="29"/>
        <v>#DIV/0!</v>
      </c>
      <c r="AR25" s="139" t="e">
        <f>AP25+AQ25</f>
        <v>#DIV/0!</v>
      </c>
      <c r="AS25" s="137"/>
      <c r="AT25" s="89"/>
      <c r="AU25" s="138" t="e">
        <f t="shared" si="22"/>
        <v>#DIV/0!</v>
      </c>
      <c r="AV25" s="96"/>
      <c r="AW25" s="97" t="e">
        <f t="shared" si="30"/>
        <v>#DIV/0!</v>
      </c>
      <c r="AX25" s="139" t="e">
        <f t="shared" si="10"/>
        <v>#DIV/0!</v>
      </c>
      <c r="AY25" s="72"/>
      <c r="AZ25" s="73"/>
      <c r="BA25" s="69">
        <f t="shared" si="24"/>
        <v>0</v>
      </c>
      <c r="BB25" s="74">
        <f t="shared" si="25"/>
        <v>4.5</v>
      </c>
    </row>
    <row r="26" spans="1:54" s="5" customFormat="1" ht="13" x14ac:dyDescent="0.3">
      <c r="A26" s="85" t="s">
        <v>71</v>
      </c>
      <c r="B26" s="86">
        <v>0</v>
      </c>
      <c r="C26" s="86">
        <v>29743.08</v>
      </c>
      <c r="D26" s="86">
        <v>0</v>
      </c>
      <c r="E26" s="87">
        <f t="shared" si="11"/>
        <v>0</v>
      </c>
      <c r="F26" s="88"/>
      <c r="G26" s="89">
        <f t="shared" ref="G26:G34" si="32">IF(E26&lt;=1.05,1,0)</f>
        <v>1</v>
      </c>
      <c r="H26" s="90">
        <f t="shared" si="0"/>
        <v>1</v>
      </c>
      <c r="I26" s="91">
        <v>0</v>
      </c>
      <c r="J26" s="91">
        <v>780410.77</v>
      </c>
      <c r="K26" s="92">
        <v>527651.37</v>
      </c>
      <c r="L26" s="91">
        <v>176632</v>
      </c>
      <c r="M26" s="86">
        <v>0</v>
      </c>
      <c r="N26" s="87">
        <f t="shared" si="13"/>
        <v>0</v>
      </c>
      <c r="O26" s="88"/>
      <c r="P26" s="89">
        <f t="shared" si="27"/>
        <v>1</v>
      </c>
      <c r="Q26" s="90">
        <f>O26+P26</f>
        <v>1</v>
      </c>
      <c r="R26" s="98">
        <v>0</v>
      </c>
      <c r="S26" s="86">
        <v>823326.05</v>
      </c>
      <c r="T26" s="93">
        <v>344905.53</v>
      </c>
      <c r="U26" s="87">
        <f t="shared" si="14"/>
        <v>0</v>
      </c>
      <c r="V26" s="88"/>
      <c r="W26" s="89">
        <f t="shared" ref="W26:W34" si="33">IF(U26&lt;=0.15,1,0)</f>
        <v>1</v>
      </c>
      <c r="X26" s="90">
        <f t="shared" si="15"/>
        <v>1</v>
      </c>
      <c r="Y26" s="86">
        <f t="shared" si="16"/>
        <v>29743.08</v>
      </c>
      <c r="Z26" s="94"/>
      <c r="AA26" s="94">
        <f t="shared" si="17"/>
        <v>29743.08</v>
      </c>
      <c r="AB26" s="94"/>
      <c r="AC26" s="94">
        <f t="shared" si="4"/>
        <v>780410.77</v>
      </c>
      <c r="AD26" s="94">
        <f t="shared" si="4"/>
        <v>527651.37</v>
      </c>
      <c r="AE26" s="94">
        <f t="shared" si="4"/>
        <v>176632</v>
      </c>
      <c r="AF26" s="94">
        <f t="shared" si="18"/>
        <v>76127.400000000023</v>
      </c>
      <c r="AG26" s="94">
        <f>AF26*10%</f>
        <v>7612.7400000000025</v>
      </c>
      <c r="AH26" s="94">
        <f t="shared" si="26"/>
        <v>37355.820000000007</v>
      </c>
      <c r="AI26" s="95">
        <f t="shared" si="7"/>
        <v>0</v>
      </c>
      <c r="AJ26" s="96"/>
      <c r="AK26" s="97">
        <f t="shared" si="28"/>
        <v>1.5</v>
      </c>
      <c r="AL26" s="90">
        <f t="shared" si="8"/>
        <v>1.5</v>
      </c>
      <c r="AM26" s="137"/>
      <c r="AN26" s="89"/>
      <c r="AO26" s="138" t="e">
        <f t="shared" si="9"/>
        <v>#DIV/0!</v>
      </c>
      <c r="AP26" s="96"/>
      <c r="AQ26" s="97" t="e">
        <f t="shared" si="29"/>
        <v>#DIV/0!</v>
      </c>
      <c r="AR26" s="139" t="e">
        <f t="shared" si="21"/>
        <v>#DIV/0!</v>
      </c>
      <c r="AS26" s="137"/>
      <c r="AT26" s="89"/>
      <c r="AU26" s="138" t="e">
        <f t="shared" si="22"/>
        <v>#DIV/0!</v>
      </c>
      <c r="AV26" s="96"/>
      <c r="AW26" s="97" t="e">
        <f t="shared" si="30"/>
        <v>#DIV/0!</v>
      </c>
      <c r="AX26" s="139" t="e">
        <f t="shared" si="10"/>
        <v>#DIV/0!</v>
      </c>
      <c r="AY26" s="72"/>
      <c r="AZ26" s="73"/>
      <c r="BA26" s="69">
        <f t="shared" si="24"/>
        <v>0</v>
      </c>
      <c r="BB26" s="74">
        <f t="shared" si="25"/>
        <v>4.5</v>
      </c>
    </row>
    <row r="27" spans="1:54" s="5" customFormat="1" ht="13" x14ac:dyDescent="0.3">
      <c r="A27" s="78" t="s">
        <v>72</v>
      </c>
      <c r="B27" s="81">
        <v>0</v>
      </c>
      <c r="C27" s="81">
        <v>9614.31</v>
      </c>
      <c r="D27" s="81">
        <v>0</v>
      </c>
      <c r="E27" s="62">
        <f>IF(AND(B27=0,D27=0),0,B27/(IF(C27&gt;0,C27,0)+D27))</f>
        <v>0</v>
      </c>
      <c r="F27" s="56">
        <f>IF(E27&lt;=1.05,1,0)</f>
        <v>1</v>
      </c>
      <c r="G27" s="57"/>
      <c r="H27" s="58">
        <f>F27+G27</f>
        <v>1</v>
      </c>
      <c r="I27" s="59">
        <v>0</v>
      </c>
      <c r="J27" s="82">
        <v>545094.16</v>
      </c>
      <c r="K27" s="60">
        <v>404603.76</v>
      </c>
      <c r="L27" s="59">
        <v>81171</v>
      </c>
      <c r="M27" s="81">
        <v>0</v>
      </c>
      <c r="N27" s="62">
        <f>(I27)/(J27-K27-L27)</f>
        <v>0</v>
      </c>
      <c r="O27" s="56">
        <f>IF(N27&lt;=1,1,0)</f>
        <v>1</v>
      </c>
      <c r="P27" s="57"/>
      <c r="Q27" s="58">
        <f>O27+P27</f>
        <v>1</v>
      </c>
      <c r="R27" s="83">
        <v>0</v>
      </c>
      <c r="S27" s="81">
        <v>554708.47</v>
      </c>
      <c r="T27" s="64">
        <v>267395.32</v>
      </c>
      <c r="U27" s="55">
        <f>R27/(S27-T27)</f>
        <v>0</v>
      </c>
      <c r="V27" s="56">
        <f>IF(U27&lt;=0.15,1,0)</f>
        <v>1</v>
      </c>
      <c r="W27" s="57"/>
      <c r="X27" s="58">
        <f>V27+W27</f>
        <v>1</v>
      </c>
      <c r="Y27" s="81">
        <f>C27</f>
        <v>9614.31</v>
      </c>
      <c r="Z27" s="67"/>
      <c r="AA27" s="67">
        <f t="shared" si="17"/>
        <v>9614.31</v>
      </c>
      <c r="AB27" s="67"/>
      <c r="AC27" s="67">
        <f>J27</f>
        <v>545094.16</v>
      </c>
      <c r="AD27" s="67">
        <f>K27</f>
        <v>404603.76</v>
      </c>
      <c r="AE27" s="66">
        <f>L27</f>
        <v>81171</v>
      </c>
      <c r="AF27" s="67">
        <f>AC27-AD27-AE27</f>
        <v>59319.400000000023</v>
      </c>
      <c r="AG27" s="67">
        <f>AF27*10%</f>
        <v>5931.9400000000023</v>
      </c>
      <c r="AH27" s="67">
        <f>IF(AA27&gt;0,AA27,0)+AG27+IF(AB27&gt;0,AB27,0)</f>
        <v>15546.250000000002</v>
      </c>
      <c r="AI27" s="84">
        <f>IF((Y27-IF(Z27&gt;0,Z27,0)-IF(AA27&gt;0,AA27,0)-IF(AB27&gt;0,AB27,0))/(AC27-AD27-AE27)&gt;0,(Y27-IF(Z27&gt;0,Z27,0)-IF(AA27&gt;0,AA27,0)-IF(AB27&gt;0,AB27,0))/(AC27-AD27-AE27),0)</f>
        <v>0</v>
      </c>
      <c r="AJ27" s="69">
        <f>IF(AI27&lt;=0.1,1.5,0)</f>
        <v>1.5</v>
      </c>
      <c r="AK27" s="57"/>
      <c r="AL27" s="58">
        <f>AJ27+AK27</f>
        <v>1.5</v>
      </c>
      <c r="AM27" s="136"/>
      <c r="AN27" s="57"/>
      <c r="AO27" s="131" t="e">
        <f>AM27/AN27</f>
        <v>#DIV/0!</v>
      </c>
      <c r="AP27" s="132" t="e">
        <f>IF(AO27&lt;=1,1,0)</f>
        <v>#DIV/0!</v>
      </c>
      <c r="AQ27" s="57"/>
      <c r="AR27" s="133" t="e">
        <f>AP27+AQ27</f>
        <v>#DIV/0!</v>
      </c>
      <c r="AS27" s="136"/>
      <c r="AT27" s="57"/>
      <c r="AU27" s="131" t="e">
        <f>AS27/AT27</f>
        <v>#DIV/0!</v>
      </c>
      <c r="AV27" s="132" t="e">
        <f>IF(AU27&lt;=1,1,0)</f>
        <v>#DIV/0!</v>
      </c>
      <c r="AW27" s="57"/>
      <c r="AX27" s="133" t="e">
        <f>AV27+AW27</f>
        <v>#DIV/0!</v>
      </c>
      <c r="AY27" s="72"/>
      <c r="AZ27" s="73"/>
      <c r="BA27" s="69">
        <f>AZ27</f>
        <v>0</v>
      </c>
      <c r="BB27" s="74">
        <f>H27+Q27+X27+AL27+BA27</f>
        <v>4.5</v>
      </c>
    </row>
    <row r="28" spans="1:54" s="5" customFormat="1" ht="13" x14ac:dyDescent="0.3">
      <c r="A28" s="85" t="s">
        <v>73</v>
      </c>
      <c r="B28" s="86">
        <v>0</v>
      </c>
      <c r="C28" s="86">
        <v>26599</v>
      </c>
      <c r="D28" s="86">
        <v>0</v>
      </c>
      <c r="E28" s="87">
        <f t="shared" si="11"/>
        <v>0</v>
      </c>
      <c r="F28" s="88"/>
      <c r="G28" s="89">
        <f t="shared" si="32"/>
        <v>1</v>
      </c>
      <c r="H28" s="90">
        <f t="shared" si="0"/>
        <v>1</v>
      </c>
      <c r="I28" s="91">
        <v>0</v>
      </c>
      <c r="J28" s="91">
        <v>484512.35</v>
      </c>
      <c r="K28" s="92">
        <v>319220.95</v>
      </c>
      <c r="L28" s="91">
        <v>105794</v>
      </c>
      <c r="M28" s="86">
        <v>0</v>
      </c>
      <c r="N28" s="87">
        <f t="shared" si="13"/>
        <v>0</v>
      </c>
      <c r="O28" s="88"/>
      <c r="P28" s="89">
        <f t="shared" ref="P28:P34" si="34">IF(N28&lt;=0.5,1,0)</f>
        <v>1</v>
      </c>
      <c r="Q28" s="90">
        <f t="shared" si="2"/>
        <v>1</v>
      </c>
      <c r="R28" s="98">
        <v>0</v>
      </c>
      <c r="S28" s="86">
        <v>511111.35</v>
      </c>
      <c r="T28" s="93">
        <v>167020.22</v>
      </c>
      <c r="U28" s="87">
        <f t="shared" si="14"/>
        <v>0</v>
      </c>
      <c r="V28" s="88"/>
      <c r="W28" s="89">
        <f t="shared" si="33"/>
        <v>1</v>
      </c>
      <c r="X28" s="90">
        <f t="shared" si="15"/>
        <v>1</v>
      </c>
      <c r="Y28" s="86">
        <f t="shared" si="16"/>
        <v>26599</v>
      </c>
      <c r="Z28" s="94"/>
      <c r="AA28" s="94">
        <f t="shared" si="17"/>
        <v>26599</v>
      </c>
      <c r="AB28" s="94"/>
      <c r="AC28" s="94">
        <f t="shared" si="4"/>
        <v>484512.35</v>
      </c>
      <c r="AD28" s="94">
        <f t="shared" si="4"/>
        <v>319220.95</v>
      </c>
      <c r="AE28" s="94">
        <f t="shared" si="4"/>
        <v>105794</v>
      </c>
      <c r="AF28" s="94">
        <f t="shared" si="18"/>
        <v>59497.399999999965</v>
      </c>
      <c r="AG28" s="94">
        <f t="shared" si="31"/>
        <v>2974.8699999999985</v>
      </c>
      <c r="AH28" s="94">
        <f t="shared" si="26"/>
        <v>29573.87</v>
      </c>
      <c r="AI28" s="95">
        <f t="shared" si="7"/>
        <v>0</v>
      </c>
      <c r="AJ28" s="88"/>
      <c r="AK28" s="97">
        <f t="shared" si="28"/>
        <v>1.5</v>
      </c>
      <c r="AL28" s="90">
        <f t="shared" si="8"/>
        <v>1.5</v>
      </c>
      <c r="AM28" s="137"/>
      <c r="AN28" s="89"/>
      <c r="AO28" s="138" t="e">
        <f t="shared" si="9"/>
        <v>#DIV/0!</v>
      </c>
      <c r="AP28" s="88"/>
      <c r="AQ28" s="97" t="e">
        <f t="shared" si="29"/>
        <v>#DIV/0!</v>
      </c>
      <c r="AR28" s="139" t="e">
        <f t="shared" si="21"/>
        <v>#DIV/0!</v>
      </c>
      <c r="AS28" s="137"/>
      <c r="AT28" s="89"/>
      <c r="AU28" s="138" t="e">
        <f t="shared" si="22"/>
        <v>#DIV/0!</v>
      </c>
      <c r="AV28" s="88"/>
      <c r="AW28" s="97" t="e">
        <f t="shared" si="30"/>
        <v>#DIV/0!</v>
      </c>
      <c r="AX28" s="139" t="e">
        <f t="shared" si="10"/>
        <v>#DIV/0!</v>
      </c>
      <c r="AY28" s="72"/>
      <c r="AZ28" s="73"/>
      <c r="BA28" s="69">
        <f t="shared" si="24"/>
        <v>0</v>
      </c>
      <c r="BB28" s="74">
        <f t="shared" si="25"/>
        <v>4.5</v>
      </c>
    </row>
    <row r="29" spans="1:54" s="5" customFormat="1" ht="13" x14ac:dyDescent="0.3">
      <c r="A29" s="78" t="s">
        <v>74</v>
      </c>
      <c r="B29" s="81">
        <v>0</v>
      </c>
      <c r="C29" s="81">
        <v>0</v>
      </c>
      <c r="D29" s="81">
        <v>0</v>
      </c>
      <c r="E29" s="62">
        <f>IF(AND(B29=0,D29=0),0,B29/(IF(C29&gt;0,C29,0)+D29))</f>
        <v>0</v>
      </c>
      <c r="F29" s="56">
        <f>IF(E29&lt;=1.05,1,0)</f>
        <v>1</v>
      </c>
      <c r="G29" s="57"/>
      <c r="H29" s="58">
        <f>F29+G29</f>
        <v>1</v>
      </c>
      <c r="I29" s="59">
        <v>0</v>
      </c>
      <c r="J29" s="82">
        <v>286125.65000000002</v>
      </c>
      <c r="K29" s="60">
        <v>218652.65</v>
      </c>
      <c r="L29" s="59">
        <v>45821</v>
      </c>
      <c r="M29" s="81">
        <v>0</v>
      </c>
      <c r="N29" s="62">
        <f>(I29)/(J29-K29-L29)</f>
        <v>0</v>
      </c>
      <c r="O29" s="56">
        <f>IF(N29&lt;=1,1,0)</f>
        <v>1</v>
      </c>
      <c r="P29" s="57"/>
      <c r="Q29" s="58">
        <f>O29+P29</f>
        <v>1</v>
      </c>
      <c r="R29" s="83">
        <v>0</v>
      </c>
      <c r="S29" s="81">
        <v>287634.61</v>
      </c>
      <c r="T29" s="64">
        <v>138706.85999999999</v>
      </c>
      <c r="U29" s="55">
        <f>R29/(S29-T29)</f>
        <v>0</v>
      </c>
      <c r="V29" s="56">
        <f>IF(U29&lt;=0.15,1,0)</f>
        <v>1</v>
      </c>
      <c r="W29" s="57"/>
      <c r="X29" s="58">
        <f>V29+W29</f>
        <v>1</v>
      </c>
      <c r="Y29" s="81">
        <f>C29</f>
        <v>0</v>
      </c>
      <c r="Z29" s="67"/>
      <c r="AA29" s="67">
        <f t="shared" si="17"/>
        <v>0</v>
      </c>
      <c r="AB29" s="67"/>
      <c r="AC29" s="67">
        <f>J29</f>
        <v>286125.65000000002</v>
      </c>
      <c r="AD29" s="67">
        <f>K29</f>
        <v>218652.65</v>
      </c>
      <c r="AE29" s="66">
        <f>L29</f>
        <v>45821</v>
      </c>
      <c r="AF29" s="67">
        <f>AC29-AD29-AE29</f>
        <v>21652.000000000029</v>
      </c>
      <c r="AG29" s="67">
        <f>AF29*10%</f>
        <v>2165.200000000003</v>
      </c>
      <c r="AH29" s="67">
        <f>IF(AA29&gt;0,AA29,0)+AG29+IF(AB29&gt;0,AB29,0)</f>
        <v>2165.200000000003</v>
      </c>
      <c r="AI29" s="84">
        <f>IF((Y29-IF(Z29&gt;0,Z29,0)-IF(AA29&gt;0,AA29,0)-IF(AB29&gt;0,AB29,0))/(AC29-AD29-AE29)&gt;0,(Y29-IF(Z29&gt;0,Z29,0)-IF(AA29&gt;0,AA29,0)-IF(AB29&gt;0,AB29,0))/(AC29-AD29-AE29),0)</f>
        <v>0</v>
      </c>
      <c r="AJ29" s="69">
        <f>IF(AI29&lt;=0.1,1.5,0)</f>
        <v>1.5</v>
      </c>
      <c r="AK29" s="57"/>
      <c r="AL29" s="58">
        <f>AJ29+AK29</f>
        <v>1.5</v>
      </c>
      <c r="AM29" s="136"/>
      <c r="AN29" s="57"/>
      <c r="AO29" s="131" t="e">
        <f>AM29/AN29</f>
        <v>#DIV/0!</v>
      </c>
      <c r="AP29" s="132" t="e">
        <f>IF(AO29&lt;=1,1,0)</f>
        <v>#DIV/0!</v>
      </c>
      <c r="AQ29" s="57"/>
      <c r="AR29" s="133" t="e">
        <f>AP29+AQ29</f>
        <v>#DIV/0!</v>
      </c>
      <c r="AS29" s="136"/>
      <c r="AT29" s="57"/>
      <c r="AU29" s="131" t="e">
        <f>AS29/AT29</f>
        <v>#DIV/0!</v>
      </c>
      <c r="AV29" s="132" t="e">
        <f>IF(AU29&lt;=1,1,0)</f>
        <v>#DIV/0!</v>
      </c>
      <c r="AW29" s="57"/>
      <c r="AX29" s="133" t="e">
        <f>AV29+AW29</f>
        <v>#DIV/0!</v>
      </c>
      <c r="AY29" s="72"/>
      <c r="AZ29" s="73"/>
      <c r="BA29" s="69">
        <f>AZ29</f>
        <v>0</v>
      </c>
      <c r="BB29" s="74">
        <f>H29+Q29+X29+AL29+BA29</f>
        <v>4.5</v>
      </c>
    </row>
    <row r="30" spans="1:54" s="5" customFormat="1" ht="13" x14ac:dyDescent="0.3">
      <c r="A30" s="85" t="s">
        <v>75</v>
      </c>
      <c r="B30" s="86">
        <v>0</v>
      </c>
      <c r="C30" s="86">
        <v>37214.71</v>
      </c>
      <c r="D30" s="86">
        <v>0</v>
      </c>
      <c r="E30" s="87">
        <f t="shared" si="11"/>
        <v>0</v>
      </c>
      <c r="F30" s="88"/>
      <c r="G30" s="89">
        <f t="shared" si="32"/>
        <v>1</v>
      </c>
      <c r="H30" s="90">
        <f t="shared" si="0"/>
        <v>1</v>
      </c>
      <c r="I30" s="91">
        <v>0</v>
      </c>
      <c r="J30" s="91">
        <v>546127.51</v>
      </c>
      <c r="K30" s="92">
        <v>428020.18</v>
      </c>
      <c r="L30" s="91">
        <v>76236</v>
      </c>
      <c r="M30" s="86">
        <v>0</v>
      </c>
      <c r="N30" s="87">
        <f t="shared" si="13"/>
        <v>0</v>
      </c>
      <c r="O30" s="88"/>
      <c r="P30" s="89">
        <f t="shared" si="34"/>
        <v>1</v>
      </c>
      <c r="Q30" s="90">
        <f t="shared" si="2"/>
        <v>1</v>
      </c>
      <c r="R30" s="98">
        <v>0</v>
      </c>
      <c r="S30" s="86">
        <v>583342.22</v>
      </c>
      <c r="T30" s="93">
        <v>180564.24</v>
      </c>
      <c r="U30" s="87">
        <f t="shared" si="14"/>
        <v>0</v>
      </c>
      <c r="V30" s="88"/>
      <c r="W30" s="89">
        <f t="shared" si="33"/>
        <v>1</v>
      </c>
      <c r="X30" s="90">
        <f t="shared" si="15"/>
        <v>1</v>
      </c>
      <c r="Y30" s="86">
        <f t="shared" si="16"/>
        <v>37214.71</v>
      </c>
      <c r="Z30" s="94"/>
      <c r="AA30" s="94">
        <f t="shared" si="17"/>
        <v>37214.71</v>
      </c>
      <c r="AB30" s="94"/>
      <c r="AC30" s="94">
        <f t="shared" si="4"/>
        <v>546127.51</v>
      </c>
      <c r="AD30" s="94">
        <f t="shared" si="4"/>
        <v>428020.18</v>
      </c>
      <c r="AE30" s="94">
        <f t="shared" si="4"/>
        <v>76236</v>
      </c>
      <c r="AF30" s="94">
        <f t="shared" si="18"/>
        <v>41871.330000000016</v>
      </c>
      <c r="AG30" s="94">
        <f t="shared" si="31"/>
        <v>2093.5665000000008</v>
      </c>
      <c r="AH30" s="94">
        <f t="shared" si="26"/>
        <v>39308.2765</v>
      </c>
      <c r="AI30" s="95">
        <f t="shared" si="7"/>
        <v>0</v>
      </c>
      <c r="AJ30" s="88"/>
      <c r="AK30" s="97">
        <f t="shared" si="28"/>
        <v>1.5</v>
      </c>
      <c r="AL30" s="90">
        <f t="shared" si="8"/>
        <v>1.5</v>
      </c>
      <c r="AM30" s="137"/>
      <c r="AN30" s="89"/>
      <c r="AO30" s="138" t="e">
        <f t="shared" si="9"/>
        <v>#DIV/0!</v>
      </c>
      <c r="AP30" s="88"/>
      <c r="AQ30" s="97" t="e">
        <f t="shared" si="29"/>
        <v>#DIV/0!</v>
      </c>
      <c r="AR30" s="139" t="e">
        <f t="shared" si="21"/>
        <v>#DIV/0!</v>
      </c>
      <c r="AS30" s="137"/>
      <c r="AT30" s="89"/>
      <c r="AU30" s="138" t="e">
        <f t="shared" si="22"/>
        <v>#DIV/0!</v>
      </c>
      <c r="AV30" s="88"/>
      <c r="AW30" s="97" t="e">
        <f t="shared" si="30"/>
        <v>#DIV/0!</v>
      </c>
      <c r="AX30" s="139" t="e">
        <f t="shared" si="10"/>
        <v>#DIV/0!</v>
      </c>
      <c r="AY30" s="72"/>
      <c r="AZ30" s="73"/>
      <c r="BA30" s="69">
        <f t="shared" si="24"/>
        <v>0</v>
      </c>
      <c r="BB30" s="74">
        <f t="shared" si="25"/>
        <v>4.5</v>
      </c>
    </row>
    <row r="31" spans="1:54" s="5" customFormat="1" ht="13" x14ac:dyDescent="0.3">
      <c r="A31" s="78" t="s">
        <v>76</v>
      </c>
      <c r="B31" s="54">
        <v>0</v>
      </c>
      <c r="C31" s="54">
        <v>6445.39</v>
      </c>
      <c r="D31" s="54">
        <v>0</v>
      </c>
      <c r="E31" s="62">
        <f>IF(AND(B31=0,D31=0),0,B31/(IF(C31&gt;0,C31,0)+D31))</f>
        <v>0</v>
      </c>
      <c r="F31" s="56">
        <f>IF(E31&lt;=1.05,1,0)</f>
        <v>1</v>
      </c>
      <c r="G31" s="70"/>
      <c r="H31" s="71">
        <f>F31+G31</f>
        <v>1</v>
      </c>
      <c r="I31" s="59">
        <v>0</v>
      </c>
      <c r="J31" s="59">
        <v>599996.37</v>
      </c>
      <c r="K31" s="60">
        <v>430486.95</v>
      </c>
      <c r="L31" s="59">
        <v>122427</v>
      </c>
      <c r="M31" s="54">
        <v>0</v>
      </c>
      <c r="N31" s="62">
        <f>(I31)/(J31-K31-L31)</f>
        <v>0</v>
      </c>
      <c r="O31" s="56">
        <f>IF(N31&lt;=1,1,0)</f>
        <v>1</v>
      </c>
      <c r="P31" s="70"/>
      <c r="Q31" s="71">
        <f>O31+P31</f>
        <v>1</v>
      </c>
      <c r="R31" s="77">
        <v>0</v>
      </c>
      <c r="S31" s="54">
        <v>672597.56</v>
      </c>
      <c r="T31" s="64">
        <v>323170.67</v>
      </c>
      <c r="U31" s="62">
        <f>R31/(S31-T31)</f>
        <v>0</v>
      </c>
      <c r="V31" s="56">
        <f>IF(U31&lt;=0.15,1,0)</f>
        <v>1</v>
      </c>
      <c r="W31" s="70"/>
      <c r="X31" s="71">
        <f>V31+W31</f>
        <v>1</v>
      </c>
      <c r="Y31" s="54">
        <f>C31</f>
        <v>6445.39</v>
      </c>
      <c r="Z31" s="66"/>
      <c r="AA31" s="66">
        <f t="shared" si="17"/>
        <v>6445.39</v>
      </c>
      <c r="AB31" s="66"/>
      <c r="AC31" s="66">
        <f>J31</f>
        <v>599996.37</v>
      </c>
      <c r="AD31" s="66">
        <f>K31</f>
        <v>430486.95</v>
      </c>
      <c r="AE31" s="66">
        <f>L31</f>
        <v>122427</v>
      </c>
      <c r="AF31" s="66">
        <f>AC31-AD31-AE31</f>
        <v>47082.419999999984</v>
      </c>
      <c r="AG31" s="67">
        <f>AF31*10%</f>
        <v>4708.2419999999984</v>
      </c>
      <c r="AH31" s="66">
        <f>IF(AA31&gt;0,AA31,0)+AG31+IF(AB31&gt;0,AB31,0)</f>
        <v>11153.631999999998</v>
      </c>
      <c r="AI31" s="79">
        <f>IF((Y31-IF(Z31&gt;0,Z31,0)-IF(AA31&gt;0,AA31,0)-IF(AB31&gt;0,AB31,0))/(AC31-AD31-AE31)&gt;0,(Y31-IF(Z31&gt;0,Z31,0)-IF(AA31&gt;0,AA31,0)-IF(AB31&gt;0,AB31,0))/(AC31-AD31-AE31),0)</f>
        <v>0</v>
      </c>
      <c r="AJ31" s="69">
        <f>IF(AI31&lt;=0.1,1.5,0)</f>
        <v>1.5</v>
      </c>
      <c r="AK31" s="70"/>
      <c r="AL31" s="71">
        <f>AJ31+AK31</f>
        <v>1.5</v>
      </c>
      <c r="AM31" s="130"/>
      <c r="AN31" s="70"/>
      <c r="AO31" s="134" t="e">
        <f>AM31/AN31</f>
        <v>#DIV/0!</v>
      </c>
      <c r="AP31" s="132" t="e">
        <f>IF(AO31&lt;=1,1,0)</f>
        <v>#DIV/0!</v>
      </c>
      <c r="AQ31" s="70"/>
      <c r="AR31" s="135" t="e">
        <f>AP31+AQ31</f>
        <v>#DIV/0!</v>
      </c>
      <c r="AS31" s="130"/>
      <c r="AT31" s="70"/>
      <c r="AU31" s="134" t="e">
        <f>AS31/AT31</f>
        <v>#DIV/0!</v>
      </c>
      <c r="AV31" s="132" t="e">
        <f>IF(AU31&lt;=1,1,0)</f>
        <v>#DIV/0!</v>
      </c>
      <c r="AW31" s="70"/>
      <c r="AX31" s="135" t="e">
        <f>AV31+AW31</f>
        <v>#DIV/0!</v>
      </c>
      <c r="AY31" s="72"/>
      <c r="AZ31" s="73"/>
      <c r="BA31" s="69">
        <f>AZ31</f>
        <v>0</v>
      </c>
      <c r="BB31" s="74">
        <f t="shared" si="25"/>
        <v>4.5</v>
      </c>
    </row>
    <row r="32" spans="1:54" s="5" customFormat="1" ht="13" x14ac:dyDescent="0.3">
      <c r="A32" s="85" t="s">
        <v>77</v>
      </c>
      <c r="B32" s="86">
        <v>0</v>
      </c>
      <c r="C32" s="86">
        <v>26137.17</v>
      </c>
      <c r="D32" s="86">
        <v>0</v>
      </c>
      <c r="E32" s="87">
        <f t="shared" si="11"/>
        <v>0</v>
      </c>
      <c r="F32" s="88"/>
      <c r="G32" s="89">
        <f t="shared" si="32"/>
        <v>1</v>
      </c>
      <c r="H32" s="90">
        <f t="shared" si="0"/>
        <v>1</v>
      </c>
      <c r="I32" s="91">
        <v>0</v>
      </c>
      <c r="J32" s="91">
        <v>1052796.02</v>
      </c>
      <c r="K32" s="92">
        <v>812718.02</v>
      </c>
      <c r="L32" s="91">
        <v>177591</v>
      </c>
      <c r="M32" s="86">
        <v>0</v>
      </c>
      <c r="N32" s="87">
        <f t="shared" si="13"/>
        <v>0</v>
      </c>
      <c r="O32" s="88"/>
      <c r="P32" s="89">
        <f t="shared" si="34"/>
        <v>1</v>
      </c>
      <c r="Q32" s="90">
        <f t="shared" si="2"/>
        <v>1</v>
      </c>
      <c r="R32" s="98">
        <v>0</v>
      </c>
      <c r="S32" s="86">
        <v>1078933.19</v>
      </c>
      <c r="T32" s="93">
        <v>368517.63</v>
      </c>
      <c r="U32" s="87">
        <f t="shared" si="14"/>
        <v>0</v>
      </c>
      <c r="V32" s="88"/>
      <c r="W32" s="89">
        <f t="shared" si="33"/>
        <v>1</v>
      </c>
      <c r="X32" s="90">
        <f t="shared" si="15"/>
        <v>1</v>
      </c>
      <c r="Y32" s="86">
        <f t="shared" si="16"/>
        <v>26137.17</v>
      </c>
      <c r="Z32" s="94"/>
      <c r="AA32" s="94">
        <f t="shared" si="17"/>
        <v>26137.17</v>
      </c>
      <c r="AB32" s="94"/>
      <c r="AC32" s="94">
        <f t="shared" si="4"/>
        <v>1052796.02</v>
      </c>
      <c r="AD32" s="94">
        <f t="shared" si="4"/>
        <v>812718.02</v>
      </c>
      <c r="AE32" s="94">
        <f t="shared" si="4"/>
        <v>177591</v>
      </c>
      <c r="AF32" s="94">
        <f t="shared" si="18"/>
        <v>62487</v>
      </c>
      <c r="AG32" s="94">
        <f t="shared" si="31"/>
        <v>3124.3500000000004</v>
      </c>
      <c r="AH32" s="94">
        <f t="shared" si="26"/>
        <v>29261.519999999997</v>
      </c>
      <c r="AI32" s="95">
        <f t="shared" si="7"/>
        <v>0</v>
      </c>
      <c r="AJ32" s="88"/>
      <c r="AK32" s="97">
        <f t="shared" si="28"/>
        <v>1.5</v>
      </c>
      <c r="AL32" s="90">
        <f t="shared" si="8"/>
        <v>1.5</v>
      </c>
      <c r="AM32" s="137"/>
      <c r="AN32" s="89"/>
      <c r="AO32" s="138" t="e">
        <f>AM32/AN32</f>
        <v>#DIV/0!</v>
      </c>
      <c r="AP32" s="88"/>
      <c r="AQ32" s="97" t="e">
        <f t="shared" si="29"/>
        <v>#DIV/0!</v>
      </c>
      <c r="AR32" s="139" t="e">
        <f t="shared" si="21"/>
        <v>#DIV/0!</v>
      </c>
      <c r="AS32" s="137"/>
      <c r="AT32" s="89"/>
      <c r="AU32" s="138" t="e">
        <f t="shared" si="22"/>
        <v>#DIV/0!</v>
      </c>
      <c r="AV32" s="88"/>
      <c r="AW32" s="97" t="e">
        <f t="shared" si="30"/>
        <v>#DIV/0!</v>
      </c>
      <c r="AX32" s="139" t="e">
        <f t="shared" si="10"/>
        <v>#DIV/0!</v>
      </c>
      <c r="AY32" s="72"/>
      <c r="AZ32" s="73"/>
      <c r="BA32" s="69">
        <f t="shared" si="24"/>
        <v>0</v>
      </c>
      <c r="BB32" s="74">
        <f t="shared" si="25"/>
        <v>4.5</v>
      </c>
    </row>
    <row r="33" spans="1:54" s="5" customFormat="1" ht="13" x14ac:dyDescent="0.3">
      <c r="A33" s="78" t="s">
        <v>78</v>
      </c>
      <c r="B33" s="54">
        <v>0</v>
      </c>
      <c r="C33" s="54">
        <v>0</v>
      </c>
      <c r="D33" s="54">
        <v>0</v>
      </c>
      <c r="E33" s="62">
        <f>IF(AND(B33=0,D33=0),0,B33/(IF(C33&gt;0,C33,0)+D33))</f>
        <v>0</v>
      </c>
      <c r="F33" s="56">
        <f>IF(E33&lt;=1.05,1,0)</f>
        <v>1</v>
      </c>
      <c r="G33" s="70"/>
      <c r="H33" s="71">
        <f>F33+G33</f>
        <v>1</v>
      </c>
      <c r="I33" s="59">
        <v>0</v>
      </c>
      <c r="J33" s="59">
        <v>1325162.1000000001</v>
      </c>
      <c r="K33" s="60">
        <v>1048216.1</v>
      </c>
      <c r="L33" s="59">
        <v>203143</v>
      </c>
      <c r="M33" s="54">
        <v>0</v>
      </c>
      <c r="N33" s="62">
        <f>(I33)/(J33-K33-L33)</f>
        <v>0</v>
      </c>
      <c r="O33" s="56">
        <f>IF(N33&lt;=1,1,0)</f>
        <v>1</v>
      </c>
      <c r="P33" s="70"/>
      <c r="Q33" s="71">
        <f>O33+P33</f>
        <v>1</v>
      </c>
      <c r="R33" s="77">
        <v>0</v>
      </c>
      <c r="S33" s="54">
        <v>1491263.98</v>
      </c>
      <c r="T33" s="64">
        <v>483446.05</v>
      </c>
      <c r="U33" s="62">
        <f>R33/(S33-T33)</f>
        <v>0</v>
      </c>
      <c r="V33" s="56">
        <f>IF(U33&lt;=0.15,1,0)</f>
        <v>1</v>
      </c>
      <c r="W33" s="70"/>
      <c r="X33" s="71">
        <f>V33+W33</f>
        <v>1</v>
      </c>
      <c r="Y33" s="54">
        <f>C33</f>
        <v>0</v>
      </c>
      <c r="Z33" s="66"/>
      <c r="AA33" s="66">
        <f t="shared" si="17"/>
        <v>0</v>
      </c>
      <c r="AB33" s="66"/>
      <c r="AC33" s="66">
        <f>J33</f>
        <v>1325162.1000000001</v>
      </c>
      <c r="AD33" s="66">
        <f>K33</f>
        <v>1048216.1</v>
      </c>
      <c r="AE33" s="66">
        <f>L33</f>
        <v>203143</v>
      </c>
      <c r="AF33" s="66">
        <f>AC33-AD33-AE33</f>
        <v>73803.000000000116</v>
      </c>
      <c r="AG33" s="67">
        <f>AF33*10%</f>
        <v>7380.300000000012</v>
      </c>
      <c r="AH33" s="66">
        <f>IF(AA33&gt;0,AA33,0)+AG33+IF(AB33&gt;0,AB33,0)</f>
        <v>7380.300000000012</v>
      </c>
      <c r="AI33" s="79">
        <f>IF((Y33-IF(Z33&gt;0,Z33,0)-IF(AA33&gt;0,AA33,0)-IF(AB33&gt;0,AB33,0))/(AC33-AD33-AE33)&gt;0,(Y33-IF(Z33&gt;0,Z33,0)-IF(AA33&gt;0,AA33,0)-IF(AB33&gt;0,AB33,0))/(AC33-AD33-AE33),0)</f>
        <v>0</v>
      </c>
      <c r="AJ33" s="69">
        <f>IF(AI33&lt;=0.1,1.5,0)</f>
        <v>1.5</v>
      </c>
      <c r="AK33" s="70"/>
      <c r="AL33" s="71">
        <f>AJ33+AK33</f>
        <v>1.5</v>
      </c>
      <c r="AM33" s="130"/>
      <c r="AN33" s="70"/>
      <c r="AO33" s="134" t="e">
        <f>AM33/AN33</f>
        <v>#DIV/0!</v>
      </c>
      <c r="AP33" s="132" t="e">
        <f>IF(AO33&lt;=1,1,0)</f>
        <v>#DIV/0!</v>
      </c>
      <c r="AQ33" s="70"/>
      <c r="AR33" s="135" t="e">
        <f>AP33+AQ33</f>
        <v>#DIV/0!</v>
      </c>
      <c r="AS33" s="130"/>
      <c r="AT33" s="70"/>
      <c r="AU33" s="134" t="e">
        <f>AS33/AT33</f>
        <v>#DIV/0!</v>
      </c>
      <c r="AV33" s="132" t="e">
        <f>IF(AU33&lt;=1,1,0)</f>
        <v>#DIV/0!</v>
      </c>
      <c r="AW33" s="70"/>
      <c r="AX33" s="135" t="e">
        <f>AV33+AW33</f>
        <v>#DIV/0!</v>
      </c>
      <c r="AY33" s="72"/>
      <c r="AZ33" s="73"/>
      <c r="BA33" s="69">
        <f>AZ33</f>
        <v>0</v>
      </c>
      <c r="BB33" s="74">
        <f t="shared" si="25"/>
        <v>4.5</v>
      </c>
    </row>
    <row r="34" spans="1:54" s="5" customFormat="1" ht="13" x14ac:dyDescent="0.3">
      <c r="A34" s="85" t="s">
        <v>79</v>
      </c>
      <c r="B34" s="86">
        <v>0</v>
      </c>
      <c r="C34" s="86">
        <v>12186.09</v>
      </c>
      <c r="D34" s="86">
        <v>0</v>
      </c>
      <c r="E34" s="87">
        <f t="shared" si="11"/>
        <v>0</v>
      </c>
      <c r="F34" s="88"/>
      <c r="G34" s="89">
        <f t="shared" si="32"/>
        <v>1</v>
      </c>
      <c r="H34" s="90">
        <f t="shared" si="0"/>
        <v>1</v>
      </c>
      <c r="I34" s="91">
        <v>0</v>
      </c>
      <c r="J34" s="91">
        <v>337470.33</v>
      </c>
      <c r="K34" s="92">
        <v>261895.33</v>
      </c>
      <c r="L34" s="91">
        <v>29670</v>
      </c>
      <c r="M34" s="86">
        <v>0</v>
      </c>
      <c r="N34" s="87">
        <f t="shared" si="13"/>
        <v>0</v>
      </c>
      <c r="O34" s="88"/>
      <c r="P34" s="89">
        <f t="shared" si="34"/>
        <v>1</v>
      </c>
      <c r="Q34" s="90">
        <f t="shared" si="2"/>
        <v>1</v>
      </c>
      <c r="R34" s="98">
        <v>0</v>
      </c>
      <c r="S34" s="86">
        <v>349656.42</v>
      </c>
      <c r="T34" s="93">
        <v>112762.12</v>
      </c>
      <c r="U34" s="87">
        <f t="shared" si="14"/>
        <v>0</v>
      </c>
      <c r="V34" s="88"/>
      <c r="W34" s="89">
        <f t="shared" si="33"/>
        <v>1</v>
      </c>
      <c r="X34" s="90">
        <f t="shared" si="15"/>
        <v>1</v>
      </c>
      <c r="Y34" s="86">
        <f t="shared" si="16"/>
        <v>12186.09</v>
      </c>
      <c r="Z34" s="94"/>
      <c r="AA34" s="94">
        <f t="shared" si="17"/>
        <v>12186.09</v>
      </c>
      <c r="AB34" s="94"/>
      <c r="AC34" s="94">
        <f t="shared" si="4"/>
        <v>337470.33</v>
      </c>
      <c r="AD34" s="94">
        <f t="shared" si="4"/>
        <v>261895.33</v>
      </c>
      <c r="AE34" s="94">
        <f t="shared" si="4"/>
        <v>29670</v>
      </c>
      <c r="AF34" s="94">
        <f t="shared" si="18"/>
        <v>45905.000000000029</v>
      </c>
      <c r="AG34" s="94">
        <f t="shared" ref="AG34:AG36" si="35">AF34*5%</f>
        <v>2295.2500000000014</v>
      </c>
      <c r="AH34" s="94">
        <f t="shared" si="26"/>
        <v>14481.340000000002</v>
      </c>
      <c r="AI34" s="95">
        <f t="shared" si="7"/>
        <v>0</v>
      </c>
      <c r="AJ34" s="96"/>
      <c r="AK34" s="97">
        <f t="shared" si="28"/>
        <v>1.5</v>
      </c>
      <c r="AL34" s="90">
        <f t="shared" si="8"/>
        <v>1.5</v>
      </c>
      <c r="AM34" s="137"/>
      <c r="AN34" s="89"/>
      <c r="AO34" s="138" t="e">
        <f t="shared" si="9"/>
        <v>#DIV/0!</v>
      </c>
      <c r="AP34" s="96"/>
      <c r="AQ34" s="97" t="e">
        <f t="shared" si="29"/>
        <v>#DIV/0!</v>
      </c>
      <c r="AR34" s="139" t="e">
        <f>AP34+AQ34</f>
        <v>#DIV/0!</v>
      </c>
      <c r="AS34" s="137"/>
      <c r="AT34" s="89"/>
      <c r="AU34" s="138" t="e">
        <f t="shared" si="22"/>
        <v>#DIV/0!</v>
      </c>
      <c r="AV34" s="96"/>
      <c r="AW34" s="97" t="e">
        <f t="shared" si="30"/>
        <v>#DIV/0!</v>
      </c>
      <c r="AX34" s="139" t="e">
        <f t="shared" si="10"/>
        <v>#DIV/0!</v>
      </c>
      <c r="AY34" s="72"/>
      <c r="AZ34" s="73"/>
      <c r="BA34" s="69">
        <f t="shared" si="24"/>
        <v>0</v>
      </c>
      <c r="BB34" s="74">
        <f t="shared" si="25"/>
        <v>4.5</v>
      </c>
    </row>
    <row r="35" spans="1:54" s="5" customFormat="1" ht="13" x14ac:dyDescent="0.3">
      <c r="A35" s="78" t="s">
        <v>80</v>
      </c>
      <c r="B35" s="54">
        <v>0</v>
      </c>
      <c r="C35" s="54">
        <v>15547.74</v>
      </c>
      <c r="D35" s="54">
        <v>0</v>
      </c>
      <c r="E35" s="62">
        <f>IF(AND(B35=0,D35=0),0,B35/(IF(C35&gt;0,C35,0)+D35))</f>
        <v>0</v>
      </c>
      <c r="F35" s="56">
        <f t="shared" ref="F35:F40" si="36">IF(E35&lt;=1.05,1,0)</f>
        <v>1</v>
      </c>
      <c r="G35" s="70"/>
      <c r="H35" s="71">
        <f>F35+G35</f>
        <v>1</v>
      </c>
      <c r="I35" s="59">
        <v>0</v>
      </c>
      <c r="J35" s="59">
        <v>424393.42</v>
      </c>
      <c r="K35" s="60">
        <v>275628.83</v>
      </c>
      <c r="L35" s="59">
        <v>68206</v>
      </c>
      <c r="M35" s="54">
        <v>0</v>
      </c>
      <c r="N35" s="62">
        <f>(I35)/(J35-K35-L35)</f>
        <v>0</v>
      </c>
      <c r="O35" s="56">
        <f t="shared" ref="O35:O40" si="37">IF(N35&lt;=1,1,0)</f>
        <v>1</v>
      </c>
      <c r="P35" s="70"/>
      <c r="Q35" s="71">
        <f>O35+P35</f>
        <v>1</v>
      </c>
      <c r="R35" s="77">
        <v>0</v>
      </c>
      <c r="S35" s="54">
        <v>579226.52</v>
      </c>
      <c r="T35" s="64">
        <v>201003.15</v>
      </c>
      <c r="U35" s="62">
        <f>R35/(S35-T35)</f>
        <v>0</v>
      </c>
      <c r="V35" s="56">
        <f t="shared" ref="V35:V40" si="38">IF(U35&lt;=0.15,1,0)</f>
        <v>1</v>
      </c>
      <c r="W35" s="70"/>
      <c r="X35" s="71">
        <f>V35+W35</f>
        <v>1</v>
      </c>
      <c r="Y35" s="54">
        <f>C35</f>
        <v>15547.74</v>
      </c>
      <c r="Z35" s="66"/>
      <c r="AA35" s="66">
        <f t="shared" si="17"/>
        <v>15547.74</v>
      </c>
      <c r="AB35" s="66"/>
      <c r="AC35" s="66">
        <f>J35</f>
        <v>424393.42</v>
      </c>
      <c r="AD35" s="66">
        <f>K35</f>
        <v>275628.83</v>
      </c>
      <c r="AE35" s="66">
        <f>L35</f>
        <v>68206</v>
      </c>
      <c r="AF35" s="66">
        <f>AC35-AD35-AE35</f>
        <v>80558.589999999967</v>
      </c>
      <c r="AG35" s="67">
        <f>AF35*10%</f>
        <v>8055.8589999999967</v>
      </c>
      <c r="AH35" s="66">
        <f>IF(AA35&gt;0,AA35,0)+AG35+IF(AB35&gt;0,AB35,0)</f>
        <v>23603.598999999995</v>
      </c>
      <c r="AI35" s="79">
        <f>IF((Y35-IF(Z35&gt;0,Z35,0)-IF(AA35&gt;0,AA35,0)-IF(AB35&gt;0,AB35,0))/(AC35-AD35-AE35)&gt;0,(Y35-IF(Z35&gt;0,Z35,0)-IF(AA35&gt;0,AA35,0)-IF(AB35&gt;0,AB35,0))/(AC35-AD35-AE35),0)</f>
        <v>0</v>
      </c>
      <c r="AJ35" s="69">
        <f t="shared" ref="AJ35:AJ40" si="39">IF(AI35&lt;=0.1,1.5,0)</f>
        <v>1.5</v>
      </c>
      <c r="AK35" s="70"/>
      <c r="AL35" s="71">
        <f>AJ35+AK35</f>
        <v>1.5</v>
      </c>
      <c r="AM35" s="130"/>
      <c r="AN35" s="70"/>
      <c r="AO35" s="134" t="e">
        <f>AM35/AN35</f>
        <v>#DIV/0!</v>
      </c>
      <c r="AP35" s="132" t="e">
        <f t="shared" ref="AP35:AP40" si="40">IF(AO35&lt;=1,1,0)</f>
        <v>#DIV/0!</v>
      </c>
      <c r="AQ35" s="70"/>
      <c r="AR35" s="135" t="e">
        <f>AP35+AQ35</f>
        <v>#DIV/0!</v>
      </c>
      <c r="AS35" s="130"/>
      <c r="AT35" s="70"/>
      <c r="AU35" s="134" t="e">
        <f>AS35/AT35</f>
        <v>#DIV/0!</v>
      </c>
      <c r="AV35" s="132" t="e">
        <f t="shared" ref="AV35:AV40" si="41">IF(AU35&lt;=1,1,0)</f>
        <v>#DIV/0!</v>
      </c>
      <c r="AW35" s="70"/>
      <c r="AX35" s="135" t="e">
        <f>AV35+AW35</f>
        <v>#DIV/0!</v>
      </c>
      <c r="AY35" s="72"/>
      <c r="AZ35" s="73"/>
      <c r="BA35" s="69">
        <f>AZ35</f>
        <v>0</v>
      </c>
      <c r="BB35" s="74">
        <f t="shared" si="25"/>
        <v>4.5</v>
      </c>
    </row>
    <row r="36" spans="1:54" s="5" customFormat="1" ht="13" x14ac:dyDescent="0.3">
      <c r="A36" s="78" t="s">
        <v>81</v>
      </c>
      <c r="B36" s="54">
        <v>0</v>
      </c>
      <c r="C36" s="54">
        <v>15086.21</v>
      </c>
      <c r="D36" s="54">
        <v>0</v>
      </c>
      <c r="E36" s="62">
        <f t="shared" si="11"/>
        <v>0</v>
      </c>
      <c r="F36" s="76">
        <f t="shared" si="36"/>
        <v>1</v>
      </c>
      <c r="G36" s="70"/>
      <c r="H36" s="71">
        <f t="shared" si="0"/>
        <v>1</v>
      </c>
      <c r="I36" s="59">
        <v>20972.78</v>
      </c>
      <c r="J36" s="59">
        <v>1345514.92</v>
      </c>
      <c r="K36" s="60">
        <v>933735.18</v>
      </c>
      <c r="L36" s="59">
        <v>173259</v>
      </c>
      <c r="M36" s="54">
        <v>0</v>
      </c>
      <c r="N36" s="62">
        <f t="shared" si="13"/>
        <v>8.7928538205943887E-2</v>
      </c>
      <c r="O36" s="76">
        <f t="shared" si="37"/>
        <v>1</v>
      </c>
      <c r="P36" s="70"/>
      <c r="Q36" s="71">
        <f t="shared" si="2"/>
        <v>1</v>
      </c>
      <c r="R36" s="77">
        <v>20.97</v>
      </c>
      <c r="S36" s="54">
        <v>1438796.56</v>
      </c>
      <c r="T36" s="64">
        <v>439170.71</v>
      </c>
      <c r="U36" s="62">
        <f t="shared" si="14"/>
        <v>2.0977848862151769E-5</v>
      </c>
      <c r="V36" s="76">
        <f t="shared" si="38"/>
        <v>1</v>
      </c>
      <c r="W36" s="70"/>
      <c r="X36" s="71">
        <f t="shared" si="15"/>
        <v>1</v>
      </c>
      <c r="Y36" s="54">
        <f t="shared" si="16"/>
        <v>15086.21</v>
      </c>
      <c r="Z36" s="66"/>
      <c r="AA36" s="66">
        <f t="shared" si="17"/>
        <v>15086.21</v>
      </c>
      <c r="AB36" s="66"/>
      <c r="AC36" s="66">
        <f t="shared" si="4"/>
        <v>1345514.92</v>
      </c>
      <c r="AD36" s="66">
        <f t="shared" si="4"/>
        <v>933735.18</v>
      </c>
      <c r="AE36" s="66">
        <f t="shared" si="4"/>
        <v>173259</v>
      </c>
      <c r="AF36" s="66">
        <f t="shared" si="18"/>
        <v>238520.73999999987</v>
      </c>
      <c r="AG36" s="66">
        <f t="shared" si="35"/>
        <v>11926.036999999995</v>
      </c>
      <c r="AH36" s="66">
        <f t="shared" si="26"/>
        <v>27012.246999999996</v>
      </c>
      <c r="AI36" s="79">
        <f t="shared" si="7"/>
        <v>0</v>
      </c>
      <c r="AJ36" s="69">
        <f t="shared" si="39"/>
        <v>1.5</v>
      </c>
      <c r="AK36" s="80"/>
      <c r="AL36" s="71">
        <f t="shared" si="8"/>
        <v>1.5</v>
      </c>
      <c r="AM36" s="130"/>
      <c r="AN36" s="70"/>
      <c r="AO36" s="134" t="e">
        <f t="shared" si="9"/>
        <v>#DIV/0!</v>
      </c>
      <c r="AP36" s="69" t="e">
        <f t="shared" si="40"/>
        <v>#DIV/0!</v>
      </c>
      <c r="AQ36" s="80"/>
      <c r="AR36" s="135" t="e">
        <f t="shared" si="21"/>
        <v>#DIV/0!</v>
      </c>
      <c r="AS36" s="130"/>
      <c r="AT36" s="70"/>
      <c r="AU36" s="134" t="e">
        <f t="shared" si="22"/>
        <v>#DIV/0!</v>
      </c>
      <c r="AV36" s="69" t="e">
        <f t="shared" si="41"/>
        <v>#DIV/0!</v>
      </c>
      <c r="AW36" s="80"/>
      <c r="AX36" s="135" t="e">
        <f t="shared" si="10"/>
        <v>#DIV/0!</v>
      </c>
      <c r="AY36" s="72"/>
      <c r="AZ36" s="73"/>
      <c r="BA36" s="69">
        <f t="shared" si="24"/>
        <v>0</v>
      </c>
      <c r="BB36" s="74">
        <f t="shared" si="25"/>
        <v>4.5</v>
      </c>
    </row>
    <row r="37" spans="1:54" s="5" customFormat="1" ht="13" x14ac:dyDescent="0.3">
      <c r="A37" s="78" t="s">
        <v>82</v>
      </c>
      <c r="B37" s="54">
        <v>0</v>
      </c>
      <c r="C37" s="54">
        <v>7130.69</v>
      </c>
      <c r="D37" s="54">
        <v>0</v>
      </c>
      <c r="E37" s="62">
        <f>IF(AND(B37=0,D37=0),0,B37/(IF(C37&gt;0,C37,0)+D37))</f>
        <v>0</v>
      </c>
      <c r="F37" s="56">
        <f t="shared" si="36"/>
        <v>1</v>
      </c>
      <c r="G37" s="70"/>
      <c r="H37" s="71">
        <f>F37+G37</f>
        <v>1</v>
      </c>
      <c r="I37" s="59">
        <v>0</v>
      </c>
      <c r="J37" s="59">
        <v>406727.66</v>
      </c>
      <c r="K37" s="60">
        <v>243742.94</v>
      </c>
      <c r="L37" s="59">
        <v>91927</v>
      </c>
      <c r="M37" s="54">
        <v>0</v>
      </c>
      <c r="N37" s="62">
        <f>(I37)/(J37-K37-L37)</f>
        <v>0</v>
      </c>
      <c r="O37" s="56">
        <f t="shared" si="37"/>
        <v>1</v>
      </c>
      <c r="P37" s="70"/>
      <c r="Q37" s="71">
        <f>O37+P37</f>
        <v>1</v>
      </c>
      <c r="R37" s="77">
        <v>0</v>
      </c>
      <c r="S37" s="54">
        <v>413858.35</v>
      </c>
      <c r="T37" s="64">
        <v>136826.79</v>
      </c>
      <c r="U37" s="62">
        <f>R37/(S37-T37)</f>
        <v>0</v>
      </c>
      <c r="V37" s="56">
        <f t="shared" si="38"/>
        <v>1</v>
      </c>
      <c r="W37" s="70"/>
      <c r="X37" s="71">
        <f>V37+W37</f>
        <v>1</v>
      </c>
      <c r="Y37" s="54">
        <f>C37</f>
        <v>7130.69</v>
      </c>
      <c r="Z37" s="66"/>
      <c r="AA37" s="66">
        <f t="shared" si="17"/>
        <v>7130.69</v>
      </c>
      <c r="AB37" s="66"/>
      <c r="AC37" s="66">
        <f t="shared" ref="AC37:AE40" si="42">J37</f>
        <v>406727.66</v>
      </c>
      <c r="AD37" s="66">
        <f t="shared" si="42"/>
        <v>243742.94</v>
      </c>
      <c r="AE37" s="66">
        <f t="shared" si="42"/>
        <v>91927</v>
      </c>
      <c r="AF37" s="66">
        <f>AC37-AD37-AE37</f>
        <v>71057.719999999972</v>
      </c>
      <c r="AG37" s="67">
        <f>AF37*10%</f>
        <v>7105.7719999999972</v>
      </c>
      <c r="AH37" s="66">
        <f>IF(AA37&gt;0,AA37,0)+AG37+IF(AB37&gt;0,AB37,0)</f>
        <v>14236.461999999996</v>
      </c>
      <c r="AI37" s="79">
        <f>IF((Y37-IF(Z37&gt;0,Z37,0)-IF(AA37&gt;0,AA37,0)-IF(AB37&gt;0,AB37,0))/(AC37-AD37-AE37)&gt;0,(Y37-IF(Z37&gt;0,Z37,0)-IF(AA37&gt;0,AA37,0)-IF(AB37&gt;0,AB37,0))/(AC37-AD37-AE37),0)</f>
        <v>0</v>
      </c>
      <c r="AJ37" s="69">
        <f t="shared" si="39"/>
        <v>1.5</v>
      </c>
      <c r="AK37" s="70"/>
      <c r="AL37" s="71">
        <f>AJ37+AK37</f>
        <v>1.5</v>
      </c>
      <c r="AM37" s="130"/>
      <c r="AN37" s="70"/>
      <c r="AO37" s="134" t="e">
        <f>AM37/AN37</f>
        <v>#DIV/0!</v>
      </c>
      <c r="AP37" s="132" t="e">
        <f t="shared" si="40"/>
        <v>#DIV/0!</v>
      </c>
      <c r="AQ37" s="70"/>
      <c r="AR37" s="135" t="e">
        <f>AP37+AQ37</f>
        <v>#DIV/0!</v>
      </c>
      <c r="AS37" s="130"/>
      <c r="AT37" s="70"/>
      <c r="AU37" s="134" t="e">
        <f>AS37/AT37</f>
        <v>#DIV/0!</v>
      </c>
      <c r="AV37" s="132" t="e">
        <f t="shared" si="41"/>
        <v>#DIV/0!</v>
      </c>
      <c r="AW37" s="70"/>
      <c r="AX37" s="135" t="e">
        <f>AV37+AW37</f>
        <v>#DIV/0!</v>
      </c>
      <c r="AY37" s="72"/>
      <c r="AZ37" s="73"/>
      <c r="BA37" s="69">
        <f>AZ37</f>
        <v>0</v>
      </c>
      <c r="BB37" s="74">
        <f t="shared" si="25"/>
        <v>4.5</v>
      </c>
    </row>
    <row r="38" spans="1:54" s="5" customFormat="1" ht="13" x14ac:dyDescent="0.3">
      <c r="A38" s="78" t="s">
        <v>83</v>
      </c>
      <c r="B38" s="81">
        <v>0</v>
      </c>
      <c r="C38" s="81">
        <v>112091.26</v>
      </c>
      <c r="D38" s="81">
        <v>0</v>
      </c>
      <c r="E38" s="62">
        <f>IF(AND(B38=0,D38=0),0,B38/(IF(C38&gt;0,C38,0)+D38))</f>
        <v>0</v>
      </c>
      <c r="F38" s="56">
        <f t="shared" si="36"/>
        <v>1</v>
      </c>
      <c r="G38" s="57"/>
      <c r="H38" s="58">
        <f>F38+G38</f>
        <v>1</v>
      </c>
      <c r="I38" s="59">
        <v>0</v>
      </c>
      <c r="J38" s="82">
        <v>638668.23</v>
      </c>
      <c r="K38" s="60">
        <v>443325.73</v>
      </c>
      <c r="L38" s="59">
        <v>122640</v>
      </c>
      <c r="M38" s="81">
        <v>0</v>
      </c>
      <c r="N38" s="62">
        <f>(I38)/(J38-K38-L38)</f>
        <v>0</v>
      </c>
      <c r="O38" s="56">
        <f t="shared" si="37"/>
        <v>1</v>
      </c>
      <c r="P38" s="57"/>
      <c r="Q38" s="58">
        <f>O38+P38</f>
        <v>1</v>
      </c>
      <c r="R38" s="83">
        <v>0</v>
      </c>
      <c r="S38" s="81">
        <v>1048527.59</v>
      </c>
      <c r="T38" s="64">
        <v>289111.59999999998</v>
      </c>
      <c r="U38" s="55">
        <f>R38/(S38-T38)</f>
        <v>0</v>
      </c>
      <c r="V38" s="56">
        <f t="shared" si="38"/>
        <v>1</v>
      </c>
      <c r="W38" s="57"/>
      <c r="X38" s="58">
        <f>V38+W38</f>
        <v>1</v>
      </c>
      <c r="Y38" s="81">
        <f>C38</f>
        <v>112091.26</v>
      </c>
      <c r="Z38" s="67"/>
      <c r="AA38" s="67">
        <f t="shared" si="17"/>
        <v>112091.26</v>
      </c>
      <c r="AB38" s="67"/>
      <c r="AC38" s="67">
        <f t="shared" si="42"/>
        <v>638668.23</v>
      </c>
      <c r="AD38" s="67">
        <f t="shared" si="42"/>
        <v>443325.73</v>
      </c>
      <c r="AE38" s="66">
        <f t="shared" si="42"/>
        <v>122640</v>
      </c>
      <c r="AF38" s="67">
        <f>AC38-AD38-AE38</f>
        <v>72702.5</v>
      </c>
      <c r="AG38" s="67">
        <f>AF38*10%</f>
        <v>7270.25</v>
      </c>
      <c r="AH38" s="67">
        <f>IF(AA38&gt;0,AA38,0)+AG38+IF(AB38&gt;0,AB38,0)</f>
        <v>119361.51</v>
      </c>
      <c r="AI38" s="84">
        <f>IF((Y38-IF(Z38&gt;0,Z38,0)-IF(AA38&gt;0,AA38,0)-IF(AB38&gt;0,AB38,0))/(AC38-AD38-AE38)&gt;0,(Y38-IF(Z38&gt;0,Z38,0)-IF(AA38&gt;0,AA38,0)-IF(AB38&gt;0,AB38,0))/(AC38-AD38-AE38),0)</f>
        <v>0</v>
      </c>
      <c r="AJ38" s="69">
        <f t="shared" si="39"/>
        <v>1.5</v>
      </c>
      <c r="AK38" s="57"/>
      <c r="AL38" s="58">
        <f>AJ38+AK38</f>
        <v>1.5</v>
      </c>
      <c r="AM38" s="136"/>
      <c r="AN38" s="57"/>
      <c r="AO38" s="131" t="e">
        <f>AM38/AN38</f>
        <v>#DIV/0!</v>
      </c>
      <c r="AP38" s="132" t="e">
        <f t="shared" si="40"/>
        <v>#DIV/0!</v>
      </c>
      <c r="AQ38" s="57"/>
      <c r="AR38" s="133" t="e">
        <f>AP38+AQ38</f>
        <v>#DIV/0!</v>
      </c>
      <c r="AS38" s="136"/>
      <c r="AT38" s="57"/>
      <c r="AU38" s="131" t="e">
        <f>AS38/AT38</f>
        <v>#DIV/0!</v>
      </c>
      <c r="AV38" s="132" t="e">
        <f t="shared" si="41"/>
        <v>#DIV/0!</v>
      </c>
      <c r="AW38" s="57"/>
      <c r="AX38" s="133" t="e">
        <f>AV38+AW38</f>
        <v>#DIV/0!</v>
      </c>
      <c r="AY38" s="72"/>
      <c r="AZ38" s="73"/>
      <c r="BA38" s="69">
        <f>AZ38</f>
        <v>0</v>
      </c>
      <c r="BB38" s="74">
        <f>H38+Q38+X38+AL38+BA38</f>
        <v>4.5</v>
      </c>
    </row>
    <row r="39" spans="1:54" s="5" customFormat="1" ht="13" x14ac:dyDescent="0.3">
      <c r="A39" s="78" t="s">
        <v>84</v>
      </c>
      <c r="B39" s="81">
        <v>0</v>
      </c>
      <c r="C39" s="81">
        <v>9664.09</v>
      </c>
      <c r="D39" s="81">
        <v>0</v>
      </c>
      <c r="E39" s="62">
        <f>IF(AND(B39=0,D39=0),0,B39/(IF(C39&gt;0,C39,0)+D39))</f>
        <v>0</v>
      </c>
      <c r="F39" s="56">
        <f t="shared" si="36"/>
        <v>1</v>
      </c>
      <c r="G39" s="57"/>
      <c r="H39" s="58">
        <f>F39+G39</f>
        <v>1</v>
      </c>
      <c r="I39" s="59">
        <v>3500</v>
      </c>
      <c r="J39" s="82">
        <v>752122.17</v>
      </c>
      <c r="K39" s="60">
        <v>561819.47</v>
      </c>
      <c r="L39" s="59">
        <v>134048</v>
      </c>
      <c r="M39" s="81">
        <v>0</v>
      </c>
      <c r="N39" s="62">
        <f>(I39)/(J39-K39-L39)</f>
        <v>6.2217023644246534E-2</v>
      </c>
      <c r="O39" s="56">
        <f t="shared" si="37"/>
        <v>1</v>
      </c>
      <c r="P39" s="57"/>
      <c r="Q39" s="58">
        <f>O39+P39</f>
        <v>1</v>
      </c>
      <c r="R39" s="83">
        <v>3.5</v>
      </c>
      <c r="S39" s="81">
        <v>786286.25</v>
      </c>
      <c r="T39" s="64">
        <v>283964.05</v>
      </c>
      <c r="U39" s="55">
        <f>R39/(S39-T39)</f>
        <v>6.9676394951288234E-6</v>
      </c>
      <c r="V39" s="56">
        <f t="shared" si="38"/>
        <v>1</v>
      </c>
      <c r="W39" s="57"/>
      <c r="X39" s="58">
        <f>V39+W39</f>
        <v>1</v>
      </c>
      <c r="Y39" s="81">
        <f>C39</f>
        <v>9664.09</v>
      </c>
      <c r="Z39" s="67"/>
      <c r="AA39" s="67">
        <f t="shared" si="17"/>
        <v>9664.09</v>
      </c>
      <c r="AB39" s="67"/>
      <c r="AC39" s="67">
        <f t="shared" si="42"/>
        <v>752122.17</v>
      </c>
      <c r="AD39" s="67">
        <f t="shared" si="42"/>
        <v>561819.47</v>
      </c>
      <c r="AE39" s="66">
        <f t="shared" si="42"/>
        <v>134048</v>
      </c>
      <c r="AF39" s="67">
        <f>AC39-AD39-AE39</f>
        <v>56254.70000000007</v>
      </c>
      <c r="AG39" s="67">
        <f>AF39*10%</f>
        <v>5625.4700000000075</v>
      </c>
      <c r="AH39" s="67">
        <f>IF(AA39&gt;0,AA39,0)+AG39+IF(AB39&gt;0,AB39,0)</f>
        <v>15289.560000000009</v>
      </c>
      <c r="AI39" s="84">
        <f>IF((Y39-IF(Z39&gt;0,Z39,0)-IF(AA39&gt;0,AA39,0)-IF(AB39&gt;0,AB39,0))/(AC39-AD39-AE39)&gt;0,(Y39-IF(Z39&gt;0,Z39,0)-IF(AA39&gt;0,AA39,0)-IF(AB39&gt;0,AB39,0))/(AC39-AD39-AE39),0)</f>
        <v>0</v>
      </c>
      <c r="AJ39" s="69">
        <f t="shared" si="39"/>
        <v>1.5</v>
      </c>
      <c r="AK39" s="57"/>
      <c r="AL39" s="58">
        <f>AJ39+AK39</f>
        <v>1.5</v>
      </c>
      <c r="AM39" s="136"/>
      <c r="AN39" s="57"/>
      <c r="AO39" s="131" t="e">
        <f>AM39/AN39</f>
        <v>#DIV/0!</v>
      </c>
      <c r="AP39" s="132" t="e">
        <f t="shared" si="40"/>
        <v>#DIV/0!</v>
      </c>
      <c r="AQ39" s="57"/>
      <c r="AR39" s="133" t="e">
        <f>AP39+AQ39</f>
        <v>#DIV/0!</v>
      </c>
      <c r="AS39" s="136"/>
      <c r="AT39" s="57"/>
      <c r="AU39" s="131" t="e">
        <f>AS39/AT39</f>
        <v>#DIV/0!</v>
      </c>
      <c r="AV39" s="132" t="e">
        <f t="shared" si="41"/>
        <v>#DIV/0!</v>
      </c>
      <c r="AW39" s="57"/>
      <c r="AX39" s="133" t="e">
        <f>AV39+AW39</f>
        <v>#DIV/0!</v>
      </c>
      <c r="AY39" s="72"/>
      <c r="AZ39" s="73"/>
      <c r="BA39" s="69">
        <f>AZ39</f>
        <v>0</v>
      </c>
      <c r="BB39" s="74">
        <f>H39+Q39+X39+AL39+BA39</f>
        <v>4.5</v>
      </c>
    </row>
    <row r="40" spans="1:54" s="5" customFormat="1" ht="13.5" thickBot="1" x14ac:dyDescent="0.35">
      <c r="A40" s="78" t="s">
        <v>85</v>
      </c>
      <c r="B40" s="81">
        <v>0</v>
      </c>
      <c r="C40" s="81">
        <v>53498.27</v>
      </c>
      <c r="D40" s="81">
        <v>0</v>
      </c>
      <c r="E40" s="62">
        <f>IF(AND(B40=0,D40=0),0,B40/(IF(C40&gt;0,C40,0)+D40))</f>
        <v>0</v>
      </c>
      <c r="F40" s="56">
        <f t="shared" si="36"/>
        <v>1</v>
      </c>
      <c r="G40" s="57"/>
      <c r="H40" s="58">
        <f>F40+G40</f>
        <v>1</v>
      </c>
      <c r="I40" s="59">
        <v>0</v>
      </c>
      <c r="J40" s="82">
        <v>866297.32</v>
      </c>
      <c r="K40" s="60">
        <v>575987.31999999995</v>
      </c>
      <c r="L40" s="59">
        <v>201284</v>
      </c>
      <c r="M40" s="81">
        <v>0</v>
      </c>
      <c r="N40" s="62">
        <f>(I40)/(J40-K40-L40)</f>
        <v>0</v>
      </c>
      <c r="O40" s="56">
        <f t="shared" si="37"/>
        <v>1</v>
      </c>
      <c r="P40" s="57"/>
      <c r="Q40" s="58">
        <f>O40+P40</f>
        <v>1</v>
      </c>
      <c r="R40" s="83">
        <v>0</v>
      </c>
      <c r="S40" s="81">
        <v>1061318.04</v>
      </c>
      <c r="T40" s="64">
        <v>426099.32</v>
      </c>
      <c r="U40" s="55">
        <f>R40/(S40-T40)</f>
        <v>0</v>
      </c>
      <c r="V40" s="56">
        <f t="shared" si="38"/>
        <v>1</v>
      </c>
      <c r="W40" s="57"/>
      <c r="X40" s="58">
        <f>V40+W40</f>
        <v>1</v>
      </c>
      <c r="Y40" s="81">
        <f>C40</f>
        <v>53498.27</v>
      </c>
      <c r="Z40" s="67"/>
      <c r="AA40" s="67">
        <f t="shared" si="17"/>
        <v>53498.27</v>
      </c>
      <c r="AB40" s="67"/>
      <c r="AC40" s="67">
        <f t="shared" si="42"/>
        <v>866297.32</v>
      </c>
      <c r="AD40" s="67">
        <f t="shared" si="42"/>
        <v>575987.31999999995</v>
      </c>
      <c r="AE40" s="66">
        <f t="shared" si="42"/>
        <v>201284</v>
      </c>
      <c r="AF40" s="67">
        <f>AC40-AD40-AE40</f>
        <v>89026</v>
      </c>
      <c r="AG40" s="67">
        <f>AF40*10%</f>
        <v>8902.6</v>
      </c>
      <c r="AH40" s="67">
        <f>IF(AA40&gt;0,AA40,0)+AG40+IF(AB40&gt;0,AB40,0)</f>
        <v>62400.869999999995</v>
      </c>
      <c r="AI40" s="84">
        <f>IF((Y40-IF(Z40&gt;0,Z40,0)-IF(AA40&gt;0,AA40,0)-IF(AB40&gt;0,AB40,0))/(AC40-AD40-AE40)&gt;0,(Y40-IF(Z40&gt;0,Z40,0)-IF(AA40&gt;0,AA40,0)-IF(AB40&gt;0,AB40,0))/(AC40-AD40-AE40),0)</f>
        <v>0</v>
      </c>
      <c r="AJ40" s="69">
        <f t="shared" si="39"/>
        <v>1.5</v>
      </c>
      <c r="AK40" s="57"/>
      <c r="AL40" s="58">
        <f>AJ40+AK40</f>
        <v>1.5</v>
      </c>
      <c r="AM40" s="136"/>
      <c r="AN40" s="57"/>
      <c r="AO40" s="131" t="e">
        <f>AM40/AN40</f>
        <v>#DIV/0!</v>
      </c>
      <c r="AP40" s="132" t="e">
        <f t="shared" si="40"/>
        <v>#DIV/0!</v>
      </c>
      <c r="AQ40" s="57"/>
      <c r="AR40" s="133" t="e">
        <f>AP40+AQ40</f>
        <v>#DIV/0!</v>
      </c>
      <c r="AS40" s="136"/>
      <c r="AT40" s="57"/>
      <c r="AU40" s="131" t="e">
        <f>AS40/AT40</f>
        <v>#DIV/0!</v>
      </c>
      <c r="AV40" s="132" t="e">
        <f t="shared" si="41"/>
        <v>#DIV/0!</v>
      </c>
      <c r="AW40" s="57"/>
      <c r="AX40" s="133" t="e">
        <f>AV40+AW40</f>
        <v>#DIV/0!</v>
      </c>
      <c r="AY40" s="72"/>
      <c r="AZ40" s="73"/>
      <c r="BA40" s="69">
        <f>AZ40</f>
        <v>0</v>
      </c>
      <c r="BB40" s="74">
        <f>H40+Q40+X40+AL40+BA40</f>
        <v>4.5</v>
      </c>
    </row>
    <row r="41" spans="1:54" ht="14" thickTop="1" thickBot="1" x14ac:dyDescent="0.35">
      <c r="A41" s="99" t="s">
        <v>86</v>
      </c>
      <c r="B41" s="100">
        <f>SUM(B10:B40)</f>
        <v>1894857.41</v>
      </c>
      <c r="C41" s="100">
        <f>SUM(C10:C40)</f>
        <v>1179237.8199999998</v>
      </c>
      <c r="D41" s="100">
        <f>SUM(D10:D40)</f>
        <v>1698837.07</v>
      </c>
      <c r="E41" s="101"/>
      <c r="F41" s="101"/>
      <c r="G41" s="101"/>
      <c r="H41" s="102"/>
      <c r="I41" s="103">
        <f>SUM(I10:I40)</f>
        <v>2770592.36</v>
      </c>
      <c r="J41" s="104">
        <f>SUM(J10:J40)</f>
        <v>42655944.429999992</v>
      </c>
      <c r="K41" s="104">
        <f>SUM(K10:K40)</f>
        <v>31966928.009999994</v>
      </c>
      <c r="L41" s="104">
        <f>SUM(L10:L40)</f>
        <v>4177356</v>
      </c>
      <c r="M41" s="101">
        <f>SUM(M10:M40)</f>
        <v>0</v>
      </c>
      <c r="N41" s="101"/>
      <c r="O41" s="101"/>
      <c r="P41" s="101"/>
      <c r="Q41" s="102"/>
      <c r="R41" s="105">
        <f>SUM(R10:R40)</f>
        <v>204093.17</v>
      </c>
      <c r="S41" s="101">
        <f>SUM(S10:S40)</f>
        <v>45237465.600000009</v>
      </c>
      <c r="T41" s="106">
        <f>SUM(T10:T40)</f>
        <v>14371619.870000003</v>
      </c>
      <c r="U41" s="101"/>
      <c r="V41" s="101"/>
      <c r="W41" s="101"/>
      <c r="X41" s="102"/>
      <c r="Y41" s="107">
        <f t="shared" ref="Y41:AE41" si="43">SUM(Y10:Y40)</f>
        <v>1179237.8199999998</v>
      </c>
      <c r="Z41" s="105">
        <f t="shared" si="43"/>
        <v>0</v>
      </c>
      <c r="AA41" s="105">
        <f t="shared" si="43"/>
        <v>1179237.8199999998</v>
      </c>
      <c r="AB41" s="105">
        <f t="shared" si="43"/>
        <v>0</v>
      </c>
      <c r="AC41" s="105">
        <f t="shared" si="43"/>
        <v>42655944.429999992</v>
      </c>
      <c r="AD41" s="105">
        <f t="shared" si="43"/>
        <v>31966928.009999994</v>
      </c>
      <c r="AE41" s="105">
        <f t="shared" si="43"/>
        <v>4177356</v>
      </c>
      <c r="AF41" s="108"/>
      <c r="AG41" s="108"/>
      <c r="AH41" s="108"/>
      <c r="AI41" s="101"/>
      <c r="AJ41" s="101"/>
      <c r="AK41" s="101"/>
      <c r="AL41" s="101"/>
      <c r="AM41" s="105">
        <f>SUM(AM10:AM40)</f>
        <v>0</v>
      </c>
      <c r="AN41" s="109">
        <f>SUM(AN10:AN40)</f>
        <v>0</v>
      </c>
      <c r="AO41" s="101"/>
      <c r="AP41" s="101"/>
      <c r="AQ41" s="101"/>
      <c r="AR41" s="101"/>
      <c r="AS41" s="109">
        <f>SUM(AS10:AS40)</f>
        <v>0</v>
      </c>
      <c r="AT41" s="109">
        <f>SUM(AT10:AT40)</f>
        <v>0</v>
      </c>
      <c r="AU41" s="101"/>
      <c r="AV41" s="101"/>
      <c r="AW41" s="101"/>
      <c r="AX41" s="101"/>
      <c r="AY41" s="109"/>
      <c r="AZ41" s="101"/>
      <c r="BA41" s="102"/>
      <c r="BB41" s="110"/>
    </row>
    <row r="42" spans="1:54" ht="13" thickTop="1" x14ac:dyDescent="0.25">
      <c r="BA42">
        <v>3</v>
      </c>
    </row>
    <row r="43" spans="1:54" x14ac:dyDescent="0.25">
      <c r="L43" s="140"/>
    </row>
  </sheetData>
  <mergeCells count="13">
    <mergeCell ref="AM4:AR4"/>
    <mergeCell ref="AS4:AX4"/>
    <mergeCell ref="AM5:AN5"/>
    <mergeCell ref="AS5:AT5"/>
    <mergeCell ref="B5:D5"/>
    <mergeCell ref="R5:T5"/>
    <mergeCell ref="Y5:AA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1 кв.</vt:lpstr>
      <vt:lpstr>'за 1 кв.'!Заголовки_для_печати</vt:lpstr>
      <vt:lpstr>'за 1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2023-07-28T11:57:18Z</dcterms:created>
  <dcterms:modified xsi:type="dcterms:W3CDTF">2024-04-16T14:43:55Z</dcterms:modified>
</cp:coreProperties>
</file>