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</sheets>
  <definedNames>
    <definedName name="_xlnm.Print_Titles" localSheetId="0">'Раздел 1'!$13:$13</definedName>
  </definedNames>
  <calcPr fullCalcOnLoad="1"/>
</workbook>
</file>

<file path=xl/sharedStrings.xml><?xml version="1.0" encoding="utf-8"?>
<sst xmlns="http://schemas.openxmlformats.org/spreadsheetml/2006/main" count="1666" uniqueCount="231">
  <si>
    <t>01.01.2013</t>
  </si>
  <si>
    <t>28.02.2013</t>
  </si>
  <si>
    <t>01.03.2013</t>
  </si>
  <si>
    <t>I раздел - кредитные соглашения и договоры, заключенные от имени субъекта Российской Федерации - "Брянская область"</t>
  </si>
  <si>
    <t>1 марта 2013</t>
  </si>
  <si>
    <t>(руб.)</t>
  </si>
  <si>
    <t>№№ пп</t>
  </si>
  <si>
    <t>Вид долгового обязательства</t>
  </si>
  <si>
    <t>Объем долгового обязательства</t>
  </si>
  <si>
    <t>Основание возникновение долгового обязательства (нормативно-правовой акт области и др.)</t>
  </si>
  <si>
    <t>№ и дата кредитного договора (соглашения), договора поручительства, договора о предоставлении государственной гарантии, государственный регистрационный номер выпуска ценных бумаг</t>
  </si>
  <si>
    <t>Цель привлечения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</si>
  <si>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гарантия, статья расходов областного бюджета и др.)</t>
  </si>
  <si>
    <t>Условия заимствования</t>
  </si>
  <si>
    <t>Изменение обязательств в течение 2013 года</t>
  </si>
  <si>
    <t>Задолженность на 01.03.2013</t>
  </si>
  <si>
    <t>Расходы на обслуживание долгового обязательства</t>
  </si>
  <si>
    <t>Примечание</t>
  </si>
  <si>
    <t>Срок пользования заемными средствами</t>
  </si>
  <si>
    <t>Процентные платежи</t>
  </si>
  <si>
    <t>Привлечено</t>
  </si>
  <si>
    <t>Погашено (основной долг)</t>
  </si>
  <si>
    <t>Вид расходов (%, купон-ные платежи, штрафные санкции)</t>
  </si>
  <si>
    <t>Дата</t>
  </si>
  <si>
    <t>Сумма</t>
  </si>
  <si>
    <t>начало</t>
  </si>
  <si>
    <t>окончание</t>
  </si>
  <si>
    <t>%   годовых</t>
  </si>
  <si>
    <t>#Н/Д</t>
  </si>
  <si>
    <t>#R/D</t>
  </si>
  <si>
    <t>0</t>
  </si>
  <si>
    <t>1</t>
  </si>
  <si>
    <t>Кредитный договор с АК Сберегательный банк Российской Федерации    (Брянское ОСБ № 8605)</t>
  </si>
  <si>
    <t>Закон Брянской области "Об областном бюджете на 2011 год и на плановый период 2012 и 2013 годов" от 06.12.2010                № 105-З</t>
  </si>
  <si>
    <t>№145/1/0001/1/11 от 16.12.2011</t>
  </si>
  <si>
    <t>Финансирование дефицита областного бюджета и погашение государственных долговых обязательств</t>
  </si>
  <si>
    <t>16.12.2011</t>
  </si>
  <si>
    <t>14.06.2013</t>
  </si>
  <si>
    <t xml:space="preserve"> 8,5</t>
  </si>
  <si>
    <t>Уплата процента</t>
  </si>
  <si>
    <t>26.12.2011</t>
  </si>
  <si>
    <t>25.01.2012</t>
  </si>
  <si>
    <t>24.02.2012</t>
  </si>
  <si>
    <t>26.03.2012</t>
  </si>
  <si>
    <t>26.04.2012</t>
  </si>
  <si>
    <t>25.05.2012</t>
  </si>
  <si>
    <t>26.06.2012</t>
  </si>
  <si>
    <t>26.07.2012</t>
  </si>
  <si>
    <t>27.08.2012</t>
  </si>
  <si>
    <t>26.09.2012</t>
  </si>
  <si>
    <t>26.10.2012</t>
  </si>
  <si>
    <t>26.11.2012</t>
  </si>
  <si>
    <t>26.12.2012</t>
  </si>
  <si>
    <t>25.01.2013</t>
  </si>
  <si>
    <t>26.02.2013</t>
  </si>
  <si>
    <t>2</t>
  </si>
  <si>
    <t>№146/1/0001/1/11 от 16.12.2011</t>
  </si>
  <si>
    <t>24.02.2011</t>
  </si>
  <si>
    <t>28.05.2012</t>
  </si>
  <si>
    <t>3</t>
  </si>
  <si>
    <t>№147/1/0001/1/11 от 16.12.2011</t>
  </si>
  <si>
    <t>4</t>
  </si>
  <si>
    <t>Закон  брянской области "Об областном бюджете на 2012 год и на плановый период 2013 и 2014 годов" от 19.12.2011 № 131-З</t>
  </si>
  <si>
    <t>№00880012/25011100 от 14.08.2012</t>
  </si>
  <si>
    <t>14.08.2012</t>
  </si>
  <si>
    <t>13.02.2014</t>
  </si>
  <si>
    <t>9</t>
  </si>
  <si>
    <t>5</t>
  </si>
  <si>
    <t>Закон Брянской области "Об областном бюджете на 2012 год и на плановый период 2013 и 2014 годов" от 19.12.2011 № 131-З</t>
  </si>
  <si>
    <t>№00890012/25011100 от 14.08.2012</t>
  </si>
  <si>
    <t>6</t>
  </si>
  <si>
    <t>№01030012/25011100 от 11.09.2012</t>
  </si>
  <si>
    <t>11.09.2012</t>
  </si>
  <si>
    <t>10.03.2014</t>
  </si>
  <si>
    <t>7</t>
  </si>
  <si>
    <t>№01040012/25011100 от 11.09.2012</t>
  </si>
  <si>
    <t>8,54</t>
  </si>
  <si>
    <t>8</t>
  </si>
  <si>
    <t>№01050012/25011100 от 11.09.2012</t>
  </si>
  <si>
    <t>№01080012/25011100 от 19.09.2012</t>
  </si>
  <si>
    <t>19.09.2012</t>
  </si>
  <si>
    <t>18.03.2014</t>
  </si>
  <si>
    <t>10</t>
  </si>
  <si>
    <t>№01090012/25011100 от 19.09.2012</t>
  </si>
  <si>
    <t>8,95</t>
  </si>
  <si>
    <t>11</t>
  </si>
  <si>
    <t>№01100012/25011100 от 19.09.2012</t>
  </si>
  <si>
    <t>12</t>
  </si>
  <si>
    <t>№01180012/25011100 от 26.09.2012</t>
  </si>
  <si>
    <t>25.03.2014</t>
  </si>
  <si>
    <t>27.09.2012</t>
  </si>
  <si>
    <t>13</t>
  </si>
  <si>
    <t>№01190012/25011100 от 26.09.2012</t>
  </si>
  <si>
    <t>14</t>
  </si>
  <si>
    <t>Кредитное соглашение с Банком ВТБ (открытое акционерное общество) (филиал ОАО Банк ВТБ в г. Воронеже)</t>
  </si>
  <si>
    <t>№КС-725710/2012/00001 от 26.09.2012</t>
  </si>
  <si>
    <t>8,94</t>
  </si>
  <si>
    <t>28.09.2012</t>
  </si>
  <si>
    <t>23.10.2012</t>
  </si>
  <si>
    <t>21.11.2012</t>
  </si>
  <si>
    <t>21.12.2012</t>
  </si>
  <si>
    <t>22.01.2013</t>
  </si>
  <si>
    <t>21.02.2013</t>
  </si>
  <si>
    <t>15</t>
  </si>
  <si>
    <t>№КС-725710/2012/00002 от 26.09.2012</t>
  </si>
  <si>
    <t>16</t>
  </si>
  <si>
    <t>№КС-725710/2012/00003 от 26.09.2012</t>
  </si>
  <si>
    <t>17</t>
  </si>
  <si>
    <t>№КС-725710/2012/00004 от 26.09.2012</t>
  </si>
  <si>
    <t>18</t>
  </si>
  <si>
    <t>№КС-725710/2012/00006 от 08.10.2012</t>
  </si>
  <si>
    <t>08.10.2012</t>
  </si>
  <si>
    <t>04.04.2014</t>
  </si>
  <si>
    <t>19</t>
  </si>
  <si>
    <t>№КС-725710/2012/00007 от 15.10.2012</t>
  </si>
  <si>
    <t>15.10.2012</t>
  </si>
  <si>
    <t>14.04.2014</t>
  </si>
  <si>
    <t>20</t>
  </si>
  <si>
    <t>№КС-725710/2012/00013 от 12.12.2012</t>
  </si>
  <si>
    <t>12.12.2012</t>
  </si>
  <si>
    <t>11.06.2014</t>
  </si>
  <si>
    <t>21</t>
  </si>
  <si>
    <t>№КС-725710/2012/00014 от 12.12.2012</t>
  </si>
  <si>
    <t>22</t>
  </si>
  <si>
    <t>№КС-725710/2012/00015 от 12.12.2012</t>
  </si>
  <si>
    <t>23</t>
  </si>
  <si>
    <t>№КС-725710/2012/00016 от 17.12.2012</t>
  </si>
  <si>
    <t>17.12.2012</t>
  </si>
  <si>
    <t>16.06.2014</t>
  </si>
  <si>
    <t>9,0</t>
  </si>
  <si>
    <t>24</t>
  </si>
  <si>
    <t>№КС-725710/2012/00017 от 17.12.2012</t>
  </si>
  <si>
    <t>25</t>
  </si>
  <si>
    <t>№КС-725710/2012/00018 от 19.12.2012</t>
  </si>
  <si>
    <t>19.12.2012</t>
  </si>
  <si>
    <t>18.06.2014</t>
  </si>
  <si>
    <t>26</t>
  </si>
  <si>
    <t>Кредитный договор с ОАО "АКБ САРОВБИЗНЕСБАНК"</t>
  </si>
  <si>
    <t>Закон Брянской области "Об областном бюджете на 2013 год и на плановый период 2014 и 2015 годов" от 10.12.2012 № 90-З</t>
  </si>
  <si>
    <t>№12/2-13 от 13.02.2013</t>
  </si>
  <si>
    <t>13.02.2013</t>
  </si>
  <si>
    <t>12.08.2014</t>
  </si>
  <si>
    <t>9,11</t>
  </si>
  <si>
    <t>27.02.2013</t>
  </si>
  <si>
    <t>end</t>
  </si>
  <si>
    <t>Итого:</t>
  </si>
  <si>
    <t>Выписка</t>
  </si>
  <si>
    <t>из государственной долговой книги субъекта Российской Федерации - Брянской области</t>
  </si>
  <si>
    <t>о долговых обязательствах по состоянию на 01.03.2013 года</t>
  </si>
  <si>
    <t>II раздел- государственные займы Брянской области, осуществляемые путем выпуска ценных бумаг Брянской области</t>
  </si>
  <si>
    <t>III раздел - государственные гарантии и договоры о предоставлении государственных гарантий Брянской области</t>
  </si>
  <si>
    <t>Соглашение о субзайме между Министерством финансов РФ, Государственным комитетом РФ по строительству и жилищно-коммунальному комплексу, Брянской областью, Муниципальным образованием "город Брянск" и Муниципальным унитарным предприятием "Брянский городской водоканал" города Брянска по проекту "Городское водоснабжение и канализация"</t>
  </si>
  <si>
    <t>Постановление Брянской областной Думы от 25.12.03 № 3-1232 "О предоставлении государственной гарантии МУП "Брянскгорводоканал", письмо Министерства финансов РФ от 03.03.04 № 26-05-07/1856</t>
  </si>
  <si>
    <t>№01-01-06/26-762 от 31.12.2003</t>
  </si>
  <si>
    <t>заимствования не привлекаются</t>
  </si>
  <si>
    <t>Дополнительное соглашение о бесспорном списании денежных средств от 26.12.03 в пользу финансового управления Брянской области между финансовым управлением Брянской городской администрации и Брянским городским отделением управления федерального казначейства Министерства финансов Российской Федерации по Брянской области</t>
  </si>
  <si>
    <t>31.12.2003</t>
  </si>
  <si>
    <t>15.12.2018</t>
  </si>
  <si>
    <t>см.примечание</t>
  </si>
  <si>
    <t>Согласно п.4.6. Соглашения о субзайме ставка процента, применяемая к каждому процентному периоду, равна плавающей ставке процента, установленной МБРР, с добавлением маржи Минфина РФ в размере 2% годовых. Сумма основного долга на каждую отчетную дату пересчитывается по курсу рубля к доллару США ЦБ РФ.</t>
  </si>
  <si>
    <t>Государственная гарантия Брянской области (в обеспечение исполнения обязательств ТнВ "Ударник" перед Брянским РФ ОАО "Россельхозбанк")</t>
  </si>
  <si>
    <t>Закон Брянской области "О внесении изменений в Закон Брянской области "Об областном бюджете на 2007 год" от 07.05.07 №61-З</t>
  </si>
  <si>
    <t>Договор о предоставлении государственной гарантии Брянской области №23 от 12.07.2007</t>
  </si>
  <si>
    <t>Нет</t>
  </si>
  <si>
    <t>13.07.2007</t>
  </si>
  <si>
    <t>24.06.2015</t>
  </si>
  <si>
    <t xml:space="preserve"> 14</t>
  </si>
  <si>
    <t>Согласно п.1.2. и 2.1. гос.гарантии гарантируются обязательства Принципала по основному долгу -          30 000 000 рублей.</t>
  </si>
  <si>
    <t>Государственная гарантия Брянской области (в обеспечение исполнения обязательств ГУП "Брянская областная продовольственная корпорация" перед Акционерным коммерческим банком "ИНВЕСТИЦИОННЫЙ ТОРГОВЫЙ БАНК" (ОАО))</t>
  </si>
  <si>
    <t>Закон об областном бюджете на 2012 год и на плановый период 2013 и 2014 годов от 19.12.2011 года № 131-З</t>
  </si>
  <si>
    <t>Договор о предоставлении государственной гарантии Брянской области №33 от 12.05.2012, государственная гарантия Брянской области № 34 от  12.05.2012</t>
  </si>
  <si>
    <t>Договор залога от 12.05.2012г. №91</t>
  </si>
  <si>
    <t>12.05.2012</t>
  </si>
  <si>
    <t>10.07.2013</t>
  </si>
  <si>
    <t>Согласно п. 2.1. гос.гарантии гарантируются обязательства Принципала по основному долгу -  70 000 000 рублей и процентам не более 7 121 258,93 рублей. Уменьшение объема гарантии осуществляется на основании представленных ГУП "БОПК" документов о погашении основного долга и срочных процентов.</t>
  </si>
  <si>
    <t>Государственная гарантия Брянской области (в обеспечение исполнения обязательств ГУП "Брянская областная продовольственная корпорация" перед БРФ ОАО "Россельхозбанк)</t>
  </si>
  <si>
    <t>Договор о предоставлении государственной гарантии Брянской области №34 от 20.11.2012, государственная гарантия Брянской области №35 от 20.11.2012</t>
  </si>
  <si>
    <t>Договор залога № 200 от 07.11.2012г.</t>
  </si>
  <si>
    <t>07.11.2012</t>
  </si>
  <si>
    <t>30.12.2013</t>
  </si>
  <si>
    <t>10,75</t>
  </si>
  <si>
    <t>Согласно п. 2.1. государственной гарантии гарантируются обязательства Принципала по основному долгу -  50 000 000 рублей и процентам не более 3 622 270,80 рублей. Уменьшение объема гарантии осуществляется на основании представленных ГУП "БОПК" документов о погашении основного долга и срочных процентов.</t>
  </si>
  <si>
    <t>IV раздел - договоры и соглашения о получении областью бюджетных кредитов от бюджетов других уровней бюджетной системы Российской Федерации</t>
  </si>
  <si>
    <t>Соглашение с Министерством финансов РФ о предоставлении бюджету Брянской области из федерального бюджета бюджетного кредита для строительства, реконструкции, капитального ремонта, ремонта и содержания автомобильных дорог общего пользования (за исключением автомобильных дорог федерального значения)</t>
  </si>
  <si>
    <t>Закон Брянской области "Об областном бюджете на 2010 год и на плановый период 2011 и 2012 годов"</t>
  </si>
  <si>
    <t>№01-01-06/06-152 от 12.05.2010</t>
  </si>
  <si>
    <t>для строительства, реконструкции, капитального ремонта, ремонта и содержания автомобильных дорог общего пользования (за исключением автомобильных дорог федерального значения)</t>
  </si>
  <si>
    <t>12.05.2010</t>
  </si>
  <si>
    <t>23.04.2015</t>
  </si>
  <si>
    <t>1/4 ставки рефинансирования ЦБ РФ, действующей на день заключения Соглашения о предоставлении бюджетного кредита</t>
  </si>
  <si>
    <t>17.12.2010</t>
  </si>
  <si>
    <t>20.12.2011</t>
  </si>
  <si>
    <t>20.12.2012</t>
  </si>
  <si>
    <t>Соглашение с Министерством финансов РФ о предоставлении бюджету Брянской области из федерального бюджета бюджетного кредита для частичного покрытия дефицита бюджета субьекта Российской Федерации</t>
  </si>
  <si>
    <t>№ 01-01-06/06-290 от 09.08.2010, дополнительное соглашение № 2 от 21.12.2012 к соглашению № 01-01-06/06-290 от 09.08.2010</t>
  </si>
  <si>
    <t>для частичного покрытия дефицита бюджета субьекта РФ</t>
  </si>
  <si>
    <t>09.08.2010</t>
  </si>
  <si>
    <t>01.12.2032</t>
  </si>
  <si>
    <t>1/4 ставки рефинансирования ЦБ РФ, действующей на день заключения Соглашения о предоставлении бюджетного кредита, с 21.12.2012  - 0,5% годовых</t>
  </si>
  <si>
    <t>Дополнительное соглашение заключено на основании постановления правительства РФ от 18 декабря 2012 г. №1325 "Об условиях и порядке проведения реструктуризации обязательств субъектов Российской Федерации перед Российской Федерацией по бюджетным кредитам"</t>
  </si>
  <si>
    <t>№01-01-06/06-515 от 13.12.2010, дополнительное соглашение № 2 от 21.12.2012 к соглашению № 01-01-06/06-515 от 13.12.2010</t>
  </si>
  <si>
    <t>14.12.2010</t>
  </si>
  <si>
    <t>1/4 ставки рефинансирования ЦБ РФ, действующей на день заключения Соглашения о предоставлении бюджетного кредита, с 21.12.2012 - 0,5% годовых</t>
  </si>
  <si>
    <t>22.12.2010</t>
  </si>
  <si>
    <t>Закон Брянской области "Об областном бюджете на 2012 год и на плановый период 2013 и 2014   годов"</t>
  </si>
  <si>
    <t>№01-01-06/06/302 от 01.10.2012</t>
  </si>
  <si>
    <t>03.11.2012</t>
  </si>
  <si>
    <t>11.09.2015</t>
  </si>
  <si>
    <t>1/2 ставки рефинансирования ЦБ РФ, действующей на день заключения Соглашения о предоставлении бюджетного кредита</t>
  </si>
  <si>
    <t>aa</t>
  </si>
  <si>
    <t>V раздел- Итоговые значения каждого вида долга (по разделам I-IV, помесячно).</t>
  </si>
  <si>
    <t>2013</t>
  </si>
  <si>
    <t>начало года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</si>
  <si>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</si>
  <si>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</si>
  <si>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</si>
  <si>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</si>
  <si>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</si>
  <si>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</si>
  <si>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</si>
  <si>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</si>
  <si>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</si>
  <si>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</si>
  <si>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</si>
  <si>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</si>
  <si>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конец года</t>
  </si>
  <si>
    <t>кредитные соглашения и договоры, заключенные от имени субъекта Российской Федерации – «Брянская область»</t>
  </si>
  <si>
    <t>государственные займы Брянской области, осуществляемые путем выпуска ценных бумаг Брянской области</t>
  </si>
  <si>
    <t>государственные гарантии и договоры о предоставлении государственных гарантий Брянской области</t>
  </si>
  <si>
    <t>договоры и соглашения о получении областью бюджетных кредитов от бюджетов других уровней бюджетной системы Российской Федерации</t>
  </si>
  <si>
    <t>Всего государственный долг на 1 марта 2013 года: 7 071 958 631,10 рублей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</si>
</sst>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FFFF"/>
      <name val="Arial Cyr"/>
      <family val="0"/>
    </font>
    <font>
      <sz val="16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3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top"/>
    </xf>
    <xf numFmtId="0" fontId="41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/>
    </xf>
    <xf numFmtId="49" fontId="2" fillId="33" borderId="0" xfId="0" applyNumberFormat="1" applyFont="1" applyFill="1" applyAlignment="1">
      <alignment horizontal="center" vertical="center" shrinkToFit="1"/>
    </xf>
    <xf numFmtId="0" fontId="41" fillId="33" borderId="11" xfId="0" applyFont="1" applyFill="1" applyBorder="1" applyAlignment="1">
      <alignment horizontal="center" vertical="center" shrinkToFit="1"/>
    </xf>
    <xf numFmtId="0" fontId="2" fillId="33" borderId="15" xfId="0" applyFont="1" applyFill="1" applyBorder="1" applyAlignment="1" quotePrefix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41" fillId="33" borderId="12" xfId="0" applyFont="1" applyFill="1" applyBorder="1" applyAlignment="1">
      <alignment horizontal="center" vertical="center" shrinkToFit="1"/>
    </xf>
    <xf numFmtId="0" fontId="2" fillId="33" borderId="16" xfId="0" applyFont="1" applyFill="1" applyBorder="1" applyAlignment="1">
      <alignment horizontal="center" vertical="top" wrapText="1"/>
    </xf>
    <xf numFmtId="0" fontId="41" fillId="33" borderId="17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49" fontId="4" fillId="34" borderId="18" xfId="0" applyNumberFormat="1" applyFont="1" applyFill="1" applyBorder="1" applyAlignment="1">
      <alignment vertical="top"/>
    </xf>
    <xf numFmtId="3" fontId="4" fillId="33" borderId="13" xfId="0" applyNumberFormat="1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/>
    </xf>
    <xf numFmtId="0" fontId="4" fillId="33" borderId="0" xfId="0" applyFont="1" applyFill="1" applyAlignment="1">
      <alignment/>
    </xf>
    <xf numFmtId="0" fontId="32" fillId="0" borderId="0" xfId="0" applyFont="1" applyAlignment="1">
      <alignment/>
    </xf>
    <xf numFmtId="4" fontId="2" fillId="33" borderId="15" xfId="0" applyNumberFormat="1" applyFont="1" applyFill="1" applyBorder="1" applyAlignment="1">
      <alignment horizontal="right" vertical="top" wrapText="1"/>
    </xf>
    <xf numFmtId="4" fontId="2" fillId="33" borderId="16" xfId="0" applyNumberFormat="1" applyFont="1" applyFill="1" applyBorder="1" applyAlignment="1">
      <alignment horizontal="right" vertical="top" wrapText="1"/>
    </xf>
    <xf numFmtId="4" fontId="4" fillId="33" borderId="13" xfId="0" applyNumberFormat="1" applyFont="1" applyFill="1" applyBorder="1" applyAlignment="1">
      <alignment horizontal="right" vertical="top" wrapText="1"/>
    </xf>
    <xf numFmtId="0" fontId="2" fillId="33" borderId="0" xfId="0" applyFont="1" applyFill="1" applyAlignment="1">
      <alignment vertical="top" wrapText="1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/>
    </xf>
    <xf numFmtId="49" fontId="2" fillId="33" borderId="13" xfId="0" applyNumberFormat="1" applyFont="1" applyFill="1" applyBorder="1" applyAlignment="1">
      <alignment horizontal="center" vertical="center" shrinkToFit="1"/>
    </xf>
    <xf numFmtId="4" fontId="2" fillId="33" borderId="15" xfId="0" applyNumberFormat="1" applyFont="1" applyFill="1" applyBorder="1" applyAlignment="1">
      <alignment horizontal="right" wrapText="1"/>
    </xf>
    <xf numFmtId="4" fontId="2" fillId="33" borderId="16" xfId="0" applyNumberFormat="1" applyFont="1" applyFill="1" applyBorder="1" applyAlignment="1">
      <alignment horizontal="right" wrapText="1"/>
    </xf>
    <xf numFmtId="0" fontId="41" fillId="33" borderId="16" xfId="0" applyFont="1" applyFill="1" applyBorder="1" applyAlignment="1">
      <alignment shrinkToFit="1"/>
    </xf>
    <xf numFmtId="0" fontId="2" fillId="33" borderId="16" xfId="0" applyFont="1" applyFill="1" applyBorder="1" applyAlignment="1">
      <alignment/>
    </xf>
    <xf numFmtId="0" fontId="2" fillId="33" borderId="16" xfId="0" applyFont="1" applyFill="1" applyBorder="1" applyAlignment="1">
      <alignment horizontal="center" vertical="center" shrinkToFit="1"/>
    </xf>
    <xf numFmtId="49" fontId="2" fillId="34" borderId="11" xfId="0" applyNumberFormat="1" applyFont="1" applyFill="1" applyBorder="1" applyAlignment="1">
      <alignment vertical="top"/>
    </xf>
    <xf numFmtId="0" fontId="2" fillId="34" borderId="15" xfId="0" applyFont="1" applyFill="1" applyBorder="1" applyAlignment="1">
      <alignment horizontal="left" vertical="top" wrapText="1"/>
    </xf>
    <xf numFmtId="4" fontId="2" fillId="34" borderId="15" xfId="0" applyNumberFormat="1" applyFont="1" applyFill="1" applyBorder="1" applyAlignment="1">
      <alignment horizontal="right" vertical="top" wrapText="1"/>
    </xf>
    <xf numFmtId="0" fontId="42" fillId="0" borderId="0" xfId="0" applyFont="1" applyAlignment="1">
      <alignment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top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2" fillId="33" borderId="0" xfId="0" applyFont="1" applyFill="1" applyAlignment="1">
      <alignment horizontal="right"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right" shrinkToFit="1"/>
    </xf>
    <xf numFmtId="0" fontId="5" fillId="33" borderId="0" xfId="0" applyFont="1" applyFill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175</xdr:row>
      <xdr:rowOff>0</xdr:rowOff>
    </xdr:from>
    <xdr:to>
      <xdr:col>9</xdr:col>
      <xdr:colOff>200025</xdr:colOff>
      <xdr:row>225</xdr:row>
      <xdr:rowOff>0</xdr:rowOff>
    </xdr:to>
    <xdr:sp>
      <xdr:nvSpPr>
        <xdr:cNvPr id="1" name="_com_type" hidden="1"/>
        <xdr:cNvSpPr>
          <a:spLocks/>
        </xdr:cNvSpPr>
      </xdr:nvSpPr>
      <xdr:spPr>
        <a:xfrm>
          <a:off x="0" y="59807475"/>
          <a:ext cx="9525000" cy="9525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R176"/>
  <sheetViews>
    <sheetView showGridLines="0" showZeros="0" tabSelected="1" zoomScalePageLayoutView="0" workbookViewId="0" topLeftCell="A125">
      <selection activeCell="P172" sqref="P172"/>
    </sheetView>
  </sheetViews>
  <sheetFormatPr defaultColWidth="9.140625" defaultRowHeight="15"/>
  <cols>
    <col min="1" max="1" width="0.13671875" style="0" customWidth="1"/>
    <col min="2" max="2" width="4.7109375" style="0" customWidth="1"/>
    <col min="3" max="8" width="20.7109375" style="0" customWidth="1"/>
    <col min="9" max="12" width="10.7109375" style="0" customWidth="1"/>
    <col min="13" max="13" width="16.7109375" style="0" customWidth="1"/>
    <col min="14" max="14" width="10.7109375" style="0" customWidth="1"/>
    <col min="15" max="16" width="16.7109375" style="0" customWidth="1"/>
    <col min="17" max="17" width="20.7109375" style="0" customWidth="1"/>
    <col min="18" max="18" width="10.7109375" style="0" customWidth="1"/>
    <col min="19" max="19" width="16.7109375" style="0" customWidth="1"/>
    <col min="20" max="20" width="20.7109375" style="0" customWidth="1"/>
    <col min="21" max="21" width="0.13671875" style="0" customWidth="1"/>
    <col min="22" max="148" width="0" style="0" hidden="1" customWidth="1"/>
  </cols>
  <sheetData>
    <row r="1" spans="2:20" ht="26.25">
      <c r="B1" s="50" t="s">
        <v>146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2:20" ht="26.25">
      <c r="B2" s="50" t="s">
        <v>147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2:20" ht="26.25">
      <c r="B3" s="50" t="s">
        <v>148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</row>
    <row r="4" spans="1:148" ht="18">
      <c r="A4" s="1" t="s">
        <v>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2"/>
      <c r="V4" s="2"/>
      <c r="W4" s="2"/>
      <c r="X4" s="2"/>
      <c r="Y4" s="2"/>
      <c r="Z4" s="2"/>
      <c r="AA4" s="2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</row>
    <row r="5" spans="1:148" ht="15">
      <c r="A5" s="1" t="s">
        <v>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3"/>
      <c r="V5" s="3"/>
      <c r="W5" s="3"/>
      <c r="X5" s="3"/>
      <c r="Y5" s="4"/>
      <c r="Z5" s="4"/>
      <c r="AA5" s="4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</row>
    <row r="6" spans="1:148" ht="18">
      <c r="A6" s="1" t="s">
        <v>2</v>
      </c>
      <c r="B6" s="53" t="s">
        <v>3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2"/>
      <c r="V6" s="2"/>
      <c r="W6" s="2"/>
      <c r="X6" s="2"/>
      <c r="Y6" s="2"/>
      <c r="Z6" s="2"/>
      <c r="AA6" s="2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</row>
    <row r="7" spans="1:148" ht="15">
      <c r="A7" s="5" t="s">
        <v>4</v>
      </c>
      <c r="B7" s="54" t="s">
        <v>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3"/>
      <c r="V7" s="3"/>
      <c r="W7" s="3"/>
      <c r="X7" s="3"/>
      <c r="Y7" s="4"/>
      <c r="Z7" s="4"/>
      <c r="AA7" s="4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</row>
    <row r="8" spans="1:148" ht="95.25" customHeight="1">
      <c r="A8" s="6"/>
      <c r="B8" s="47" t="s">
        <v>6</v>
      </c>
      <c r="C8" s="40" t="s">
        <v>7</v>
      </c>
      <c r="D8" s="40" t="s">
        <v>8</v>
      </c>
      <c r="E8" s="40" t="s">
        <v>9</v>
      </c>
      <c r="F8" s="40" t="s">
        <v>10</v>
      </c>
      <c r="G8" s="40" t="s">
        <v>11</v>
      </c>
      <c r="H8" s="40" t="s">
        <v>12</v>
      </c>
      <c r="I8" s="43" t="s">
        <v>13</v>
      </c>
      <c r="J8" s="45"/>
      <c r="K8" s="44"/>
      <c r="L8" s="43" t="s">
        <v>14</v>
      </c>
      <c r="M8" s="45"/>
      <c r="N8" s="45"/>
      <c r="O8" s="44"/>
      <c r="P8" s="40" t="s">
        <v>15</v>
      </c>
      <c r="Q8" s="43" t="s">
        <v>16</v>
      </c>
      <c r="R8" s="45"/>
      <c r="S8" s="44"/>
      <c r="T8" s="40" t="s">
        <v>17</v>
      </c>
      <c r="U8" s="7"/>
      <c r="V8" s="3"/>
      <c r="W8" s="3"/>
      <c r="X8" s="3"/>
      <c r="Y8" s="4"/>
      <c r="Z8" s="4"/>
      <c r="AA8" s="4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</row>
    <row r="9" spans="1:148" ht="25.5" customHeight="1">
      <c r="A9" s="7"/>
      <c r="B9" s="48"/>
      <c r="C9" s="41"/>
      <c r="D9" s="41"/>
      <c r="E9" s="41"/>
      <c r="F9" s="41"/>
      <c r="G9" s="41"/>
      <c r="H9" s="41"/>
      <c r="I9" s="43" t="s">
        <v>18</v>
      </c>
      <c r="J9" s="44"/>
      <c r="K9" s="8" t="s">
        <v>19</v>
      </c>
      <c r="L9" s="43" t="s">
        <v>20</v>
      </c>
      <c r="M9" s="44"/>
      <c r="N9" s="43" t="s">
        <v>21</v>
      </c>
      <c r="O9" s="44"/>
      <c r="P9" s="41"/>
      <c r="Q9" s="40" t="s">
        <v>22</v>
      </c>
      <c r="R9" s="40" t="s">
        <v>23</v>
      </c>
      <c r="S9" s="40" t="s">
        <v>24</v>
      </c>
      <c r="T9" s="41"/>
      <c r="U9" s="7"/>
      <c r="V9" s="3"/>
      <c r="W9" s="3"/>
      <c r="X9" s="3"/>
      <c r="Y9" s="4"/>
      <c r="Z9" s="4"/>
      <c r="AA9" s="4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</row>
    <row r="10" spans="1:148" ht="15">
      <c r="A10" s="7"/>
      <c r="B10" s="48"/>
      <c r="C10" s="41"/>
      <c r="D10" s="41"/>
      <c r="E10" s="41"/>
      <c r="F10" s="41"/>
      <c r="G10" s="41"/>
      <c r="H10" s="41"/>
      <c r="I10" s="40" t="s">
        <v>25</v>
      </c>
      <c r="J10" s="40" t="s">
        <v>26</v>
      </c>
      <c r="K10" s="40" t="s">
        <v>27</v>
      </c>
      <c r="L10" s="40" t="s">
        <v>23</v>
      </c>
      <c r="M10" s="40" t="s">
        <v>24</v>
      </c>
      <c r="N10" s="40" t="s">
        <v>23</v>
      </c>
      <c r="O10" s="40" t="s">
        <v>24</v>
      </c>
      <c r="P10" s="41"/>
      <c r="Q10" s="41"/>
      <c r="R10" s="41"/>
      <c r="S10" s="41"/>
      <c r="T10" s="41"/>
      <c r="U10" s="7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</row>
    <row r="11" spans="1:148" ht="15">
      <c r="A11" s="7"/>
      <c r="B11" s="48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7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</row>
    <row r="12" spans="1:148" ht="15">
      <c r="A12" s="9"/>
      <c r="B12" s="49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7"/>
      <c r="V12" s="3" t="s">
        <v>28</v>
      </c>
      <c r="W12" s="3" t="s">
        <v>28</v>
      </c>
      <c r="X12" s="3" t="s">
        <v>28</v>
      </c>
      <c r="Y12" s="3" t="s">
        <v>28</v>
      </c>
      <c r="Z12" s="3" t="s">
        <v>28</v>
      </c>
      <c r="AA12" s="3" t="s">
        <v>28</v>
      </c>
      <c r="AB12" s="3" t="s">
        <v>28</v>
      </c>
      <c r="AC12" s="3" t="s">
        <v>28</v>
      </c>
      <c r="AD12" s="3" t="s">
        <v>28</v>
      </c>
      <c r="AE12" s="3" t="s">
        <v>28</v>
      </c>
      <c r="AF12" s="3" t="s">
        <v>28</v>
      </c>
      <c r="AG12" s="3" t="s">
        <v>28</v>
      </c>
      <c r="AH12" s="3" t="s">
        <v>28</v>
      </c>
      <c r="AI12" s="3" t="s">
        <v>28</v>
      </c>
      <c r="AJ12" s="3" t="s">
        <v>28</v>
      </c>
      <c r="AK12" s="3" t="s">
        <v>28</v>
      </c>
      <c r="AL12" s="3" t="s">
        <v>28</v>
      </c>
      <c r="AM12" s="3" t="s">
        <v>28</v>
      </c>
      <c r="AN12" s="3" t="s">
        <v>28</v>
      </c>
      <c r="AO12" s="3" t="s">
        <v>28</v>
      </c>
      <c r="AP12" s="3" t="s">
        <v>28</v>
      </c>
      <c r="AQ12" s="3" t="s">
        <v>28</v>
      </c>
      <c r="AR12" s="3" t="s">
        <v>28</v>
      </c>
      <c r="AS12" s="3" t="s">
        <v>28</v>
      </c>
      <c r="AT12" s="3" t="s">
        <v>28</v>
      </c>
      <c r="AU12" s="3" t="s">
        <v>28</v>
      </c>
      <c r="AV12" s="3" t="s">
        <v>28</v>
      </c>
      <c r="AW12" s="3" t="s">
        <v>28</v>
      </c>
      <c r="AX12" s="3" t="s">
        <v>28</v>
      </c>
      <c r="AY12" s="3" t="s">
        <v>28</v>
      </c>
      <c r="AZ12" s="3" t="s">
        <v>28</v>
      </c>
      <c r="BA12" s="3" t="s">
        <v>28</v>
      </c>
      <c r="BB12" s="3" t="s">
        <v>28</v>
      </c>
      <c r="BC12" s="3" t="s">
        <v>28</v>
      </c>
      <c r="BD12" s="3" t="s">
        <v>28</v>
      </c>
      <c r="BE12" s="3" t="s">
        <v>28</v>
      </c>
      <c r="BF12" s="3" t="s">
        <v>28</v>
      </c>
      <c r="BG12" s="3" t="s">
        <v>28</v>
      </c>
      <c r="BH12" s="3" t="s">
        <v>28</v>
      </c>
      <c r="BI12" s="3" t="s">
        <v>28</v>
      </c>
      <c r="BJ12" s="3" t="s">
        <v>28</v>
      </c>
      <c r="BK12" s="3" t="s">
        <v>28</v>
      </c>
      <c r="BL12" s="3" t="s">
        <v>28</v>
      </c>
      <c r="BM12" s="3" t="s">
        <v>28</v>
      </c>
      <c r="BN12" s="3" t="s">
        <v>28</v>
      </c>
      <c r="BO12" s="3" t="s">
        <v>28</v>
      </c>
      <c r="BP12" s="3" t="s">
        <v>28</v>
      </c>
      <c r="BQ12" s="3" t="s">
        <v>28</v>
      </c>
      <c r="BR12" s="3" t="s">
        <v>28</v>
      </c>
      <c r="BS12" s="3" t="s">
        <v>28</v>
      </c>
      <c r="BT12" s="3" t="s">
        <v>28</v>
      </c>
      <c r="BU12" s="3" t="s">
        <v>28</v>
      </c>
      <c r="BV12" s="3" t="s">
        <v>28</v>
      </c>
      <c r="BW12" s="3" t="s">
        <v>28</v>
      </c>
      <c r="BX12" s="3" t="s">
        <v>28</v>
      </c>
      <c r="BY12" s="3" t="s">
        <v>28</v>
      </c>
      <c r="BZ12" s="3" t="s">
        <v>28</v>
      </c>
      <c r="CA12" s="3" t="s">
        <v>28</v>
      </c>
      <c r="CB12" s="3" t="s">
        <v>28</v>
      </c>
      <c r="CC12" s="3" t="s">
        <v>28</v>
      </c>
      <c r="CD12" s="3" t="s">
        <v>28</v>
      </c>
      <c r="CE12" s="3" t="s">
        <v>28</v>
      </c>
      <c r="CF12" s="3" t="s">
        <v>28</v>
      </c>
      <c r="CG12" s="3" t="s">
        <v>28</v>
      </c>
      <c r="CH12" s="3" t="s">
        <v>28</v>
      </c>
      <c r="CI12" s="3" t="s">
        <v>28</v>
      </c>
      <c r="CJ12" s="3" t="s">
        <v>28</v>
      </c>
      <c r="CK12" s="3" t="s">
        <v>28</v>
      </c>
      <c r="CL12" s="3" t="s">
        <v>28</v>
      </c>
      <c r="CM12" s="3" t="s">
        <v>28</v>
      </c>
      <c r="CN12" s="3" t="s">
        <v>28</v>
      </c>
      <c r="CO12" s="3" t="s">
        <v>28</v>
      </c>
      <c r="CP12" s="3" t="s">
        <v>28</v>
      </c>
      <c r="CQ12" s="3" t="s">
        <v>28</v>
      </c>
      <c r="CR12" s="3" t="s">
        <v>28</v>
      </c>
      <c r="CS12" s="3" t="s">
        <v>28</v>
      </c>
      <c r="CT12" s="3" t="s">
        <v>28</v>
      </c>
      <c r="CU12" s="3" t="s">
        <v>28</v>
      </c>
      <c r="CV12" s="3" t="s">
        <v>28</v>
      </c>
      <c r="CW12" s="3" t="s">
        <v>28</v>
      </c>
      <c r="CX12" s="3" t="s">
        <v>28</v>
      </c>
      <c r="CY12" s="3" t="s">
        <v>28</v>
      </c>
      <c r="CZ12" s="3" t="s">
        <v>28</v>
      </c>
      <c r="DA12" s="3" t="s">
        <v>28</v>
      </c>
      <c r="DB12" s="3" t="s">
        <v>28</v>
      </c>
      <c r="DC12" s="3" t="s">
        <v>28</v>
      </c>
      <c r="DD12" s="3" t="s">
        <v>28</v>
      </c>
      <c r="DE12" s="3" t="s">
        <v>28</v>
      </c>
      <c r="DF12" s="3" t="s">
        <v>28</v>
      </c>
      <c r="DG12" s="3" t="s">
        <v>28</v>
      </c>
      <c r="DH12" s="3" t="s">
        <v>28</v>
      </c>
      <c r="DI12" s="3" t="s">
        <v>28</v>
      </c>
      <c r="DJ12" s="3" t="s">
        <v>28</v>
      </c>
      <c r="DK12" s="3" t="s">
        <v>28</v>
      </c>
      <c r="DL12" s="3" t="s">
        <v>28</v>
      </c>
      <c r="DM12" s="3" t="s">
        <v>28</v>
      </c>
      <c r="DN12" s="3" t="s">
        <v>28</v>
      </c>
      <c r="DO12" s="3" t="s">
        <v>28</v>
      </c>
      <c r="DP12" s="3" t="s">
        <v>28</v>
      </c>
      <c r="DQ12" s="3" t="s">
        <v>28</v>
      </c>
      <c r="DR12" s="3" t="s">
        <v>28</v>
      </c>
      <c r="DS12" s="3" t="s">
        <v>28</v>
      </c>
      <c r="DT12" s="3" t="s">
        <v>28</v>
      </c>
      <c r="DU12" s="3" t="s">
        <v>28</v>
      </c>
      <c r="DV12" s="3" t="s">
        <v>28</v>
      </c>
      <c r="DW12" s="3" t="s">
        <v>28</v>
      </c>
      <c r="DX12" s="3" t="s">
        <v>28</v>
      </c>
      <c r="DY12" s="3" t="s">
        <v>28</v>
      </c>
      <c r="DZ12" s="3" t="s">
        <v>28</v>
      </c>
      <c r="EA12" s="3" t="s">
        <v>28</v>
      </c>
      <c r="EB12" s="3" t="s">
        <v>28</v>
      </c>
      <c r="EC12" s="3" t="s">
        <v>28</v>
      </c>
      <c r="ED12" s="3" t="s">
        <v>28</v>
      </c>
      <c r="EE12" s="3" t="s">
        <v>28</v>
      </c>
      <c r="EF12" s="3" t="s">
        <v>28</v>
      </c>
      <c r="EG12" s="3" t="s">
        <v>28</v>
      </c>
      <c r="EH12" s="3" t="s">
        <v>28</v>
      </c>
      <c r="EI12" s="3" t="s">
        <v>28</v>
      </c>
      <c r="EJ12" s="3" t="s">
        <v>28</v>
      </c>
      <c r="EK12" s="3" t="s">
        <v>28</v>
      </c>
      <c r="EL12" s="3" t="s">
        <v>28</v>
      </c>
      <c r="EM12" s="3" t="s">
        <v>28</v>
      </c>
      <c r="EN12" s="3" t="s">
        <v>28</v>
      </c>
      <c r="EO12" s="3" t="s">
        <v>28</v>
      </c>
      <c r="EP12" s="3" t="s">
        <v>28</v>
      </c>
      <c r="EQ12" s="3" t="s">
        <v>28</v>
      </c>
      <c r="ER12" s="3" t="s">
        <v>28</v>
      </c>
    </row>
    <row r="13" spans="1:148" ht="15" hidden="1">
      <c r="A13" s="3" t="s">
        <v>29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</row>
    <row r="14" spans="1:148" ht="102">
      <c r="A14" s="11" t="s">
        <v>30</v>
      </c>
      <c r="B14" s="12" t="s">
        <v>31</v>
      </c>
      <c r="C14" s="13" t="s">
        <v>32</v>
      </c>
      <c r="D14" s="23">
        <f>300000000</f>
        <v>300000000</v>
      </c>
      <c r="E14" s="13" t="s">
        <v>33</v>
      </c>
      <c r="F14" s="13" t="s">
        <v>34</v>
      </c>
      <c r="G14" s="13" t="s">
        <v>35</v>
      </c>
      <c r="H14" s="13"/>
      <c r="I14" s="13" t="s">
        <v>36</v>
      </c>
      <c r="J14" s="13" t="s">
        <v>37</v>
      </c>
      <c r="K14" s="12" t="s">
        <v>38</v>
      </c>
      <c r="L14" s="13"/>
      <c r="M14" s="23">
        <f>0</f>
        <v>0</v>
      </c>
      <c r="N14" s="13"/>
      <c r="O14" s="23">
        <f>0</f>
        <v>0</v>
      </c>
      <c r="P14" s="23">
        <f>224943300</f>
        <v>224943300</v>
      </c>
      <c r="Q14" s="27" t="s">
        <v>39</v>
      </c>
      <c r="R14" s="13" t="s">
        <v>40</v>
      </c>
      <c r="S14" s="23">
        <f>768493.15</f>
        <v>768493.15</v>
      </c>
      <c r="T14" s="13"/>
      <c r="U14" s="7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</row>
    <row r="15" spans="1:148" ht="15">
      <c r="A15" s="14" t="s">
        <v>31</v>
      </c>
      <c r="B15" s="15"/>
      <c r="C15" s="15"/>
      <c r="D15" s="24">
        <f>0</f>
        <v>0</v>
      </c>
      <c r="E15" s="15"/>
      <c r="F15" s="15"/>
      <c r="G15" s="15"/>
      <c r="H15" s="15"/>
      <c r="I15" s="15"/>
      <c r="J15" s="15"/>
      <c r="K15" s="15"/>
      <c r="L15" s="15"/>
      <c r="M15" s="24">
        <f>0</f>
        <v>0</v>
      </c>
      <c r="N15" s="15"/>
      <c r="O15" s="24">
        <f>0</f>
        <v>0</v>
      </c>
      <c r="P15" s="24">
        <f>0</f>
        <v>0</v>
      </c>
      <c r="Q15" s="28" t="s">
        <v>39</v>
      </c>
      <c r="R15" s="15" t="s">
        <v>41</v>
      </c>
      <c r="S15" s="24">
        <f>2160599.59</f>
        <v>2160599.59</v>
      </c>
      <c r="T15" s="15"/>
      <c r="U15" s="7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</row>
    <row r="16" spans="1:148" ht="15">
      <c r="A16" s="14" t="s">
        <v>31</v>
      </c>
      <c r="B16" s="15"/>
      <c r="C16" s="15"/>
      <c r="D16" s="24">
        <f>0</f>
        <v>0</v>
      </c>
      <c r="E16" s="15"/>
      <c r="F16" s="15"/>
      <c r="G16" s="15"/>
      <c r="H16" s="15"/>
      <c r="I16" s="15"/>
      <c r="J16" s="15"/>
      <c r="K16" s="15"/>
      <c r="L16" s="15"/>
      <c r="M16" s="24">
        <f>0</f>
        <v>0</v>
      </c>
      <c r="N16" s="15"/>
      <c r="O16" s="24">
        <f>0</f>
        <v>0</v>
      </c>
      <c r="P16" s="24">
        <f>0</f>
        <v>0</v>
      </c>
      <c r="Q16" s="28" t="s">
        <v>39</v>
      </c>
      <c r="R16" s="15" t="s">
        <v>42</v>
      </c>
      <c r="S16" s="24">
        <f>2159836.07</f>
        <v>2159836.07</v>
      </c>
      <c r="T16" s="15"/>
      <c r="U16" s="7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</row>
    <row r="17" spans="1:148" ht="15">
      <c r="A17" s="14" t="s">
        <v>31</v>
      </c>
      <c r="B17" s="15"/>
      <c r="C17" s="15"/>
      <c r="D17" s="24">
        <f>0</f>
        <v>0</v>
      </c>
      <c r="E17" s="15"/>
      <c r="F17" s="15"/>
      <c r="G17" s="15"/>
      <c r="H17" s="15"/>
      <c r="I17" s="15"/>
      <c r="J17" s="15"/>
      <c r="K17" s="15"/>
      <c r="L17" s="15"/>
      <c r="M17" s="24">
        <f>0</f>
        <v>0</v>
      </c>
      <c r="N17" s="15"/>
      <c r="O17" s="24">
        <f>0</f>
        <v>0</v>
      </c>
      <c r="P17" s="24">
        <f>0</f>
        <v>0</v>
      </c>
      <c r="Q17" s="28" t="s">
        <v>39</v>
      </c>
      <c r="R17" s="15" t="s">
        <v>43</v>
      </c>
      <c r="S17" s="24">
        <f>2020491.8</f>
        <v>2020491.8</v>
      </c>
      <c r="T17" s="15"/>
      <c r="U17" s="7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</row>
    <row r="18" spans="1:148" ht="15">
      <c r="A18" s="14" t="s">
        <v>31</v>
      </c>
      <c r="B18" s="15"/>
      <c r="C18" s="15"/>
      <c r="D18" s="24">
        <f>0</f>
        <v>0</v>
      </c>
      <c r="E18" s="15"/>
      <c r="F18" s="15"/>
      <c r="G18" s="15"/>
      <c r="H18" s="15"/>
      <c r="I18" s="15"/>
      <c r="J18" s="15"/>
      <c r="K18" s="15"/>
      <c r="L18" s="15"/>
      <c r="M18" s="24">
        <f>0</f>
        <v>0</v>
      </c>
      <c r="N18" s="15"/>
      <c r="O18" s="24">
        <f>0</f>
        <v>0</v>
      </c>
      <c r="P18" s="24">
        <f>0</f>
        <v>0</v>
      </c>
      <c r="Q18" s="28" t="s">
        <v>39</v>
      </c>
      <c r="R18" s="15" t="s">
        <v>44</v>
      </c>
      <c r="S18" s="24">
        <f>2159836.07</f>
        <v>2159836.07</v>
      </c>
      <c r="T18" s="15"/>
      <c r="U18" s="7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</row>
    <row r="19" spans="1:148" ht="15">
      <c r="A19" s="14" t="s">
        <v>31</v>
      </c>
      <c r="B19" s="15"/>
      <c r="C19" s="15"/>
      <c r="D19" s="24">
        <f>0</f>
        <v>0</v>
      </c>
      <c r="E19" s="15"/>
      <c r="F19" s="15"/>
      <c r="G19" s="15"/>
      <c r="H19" s="15"/>
      <c r="I19" s="15"/>
      <c r="J19" s="15"/>
      <c r="K19" s="15"/>
      <c r="L19" s="15"/>
      <c r="M19" s="24">
        <f>0</f>
        <v>0</v>
      </c>
      <c r="N19" s="15"/>
      <c r="O19" s="24">
        <f>0</f>
        <v>0</v>
      </c>
      <c r="P19" s="24">
        <f>0</f>
        <v>0</v>
      </c>
      <c r="Q19" s="28" t="s">
        <v>39</v>
      </c>
      <c r="R19" s="15" t="s">
        <v>45</v>
      </c>
      <c r="S19" s="24">
        <f>1985576.73</f>
        <v>1985576.73</v>
      </c>
      <c r="T19" s="15"/>
      <c r="U19" s="7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</row>
    <row r="20" spans="1:148" ht="15">
      <c r="A20" s="14" t="s">
        <v>31</v>
      </c>
      <c r="B20" s="15"/>
      <c r="C20" s="15"/>
      <c r="D20" s="24">
        <f>0</f>
        <v>0</v>
      </c>
      <c r="E20" s="15"/>
      <c r="F20" s="15"/>
      <c r="G20" s="15"/>
      <c r="H20" s="15"/>
      <c r="I20" s="15"/>
      <c r="J20" s="15"/>
      <c r="K20" s="15"/>
      <c r="L20" s="15"/>
      <c r="M20" s="24">
        <f>0</f>
        <v>0</v>
      </c>
      <c r="N20" s="15"/>
      <c r="O20" s="24">
        <f>0</f>
        <v>0</v>
      </c>
      <c r="P20" s="24">
        <f>0</f>
        <v>0</v>
      </c>
      <c r="Q20" s="28" t="s">
        <v>39</v>
      </c>
      <c r="R20" s="15" t="s">
        <v>46</v>
      </c>
      <c r="S20" s="24">
        <f>1619468.84</f>
        <v>1619468.84</v>
      </c>
      <c r="T20" s="15"/>
      <c r="U20" s="7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</row>
    <row r="21" spans="1:148" ht="15">
      <c r="A21" s="14" t="s">
        <v>31</v>
      </c>
      <c r="B21" s="15"/>
      <c r="C21" s="15"/>
      <c r="D21" s="24">
        <f>0</f>
        <v>0</v>
      </c>
      <c r="E21" s="15"/>
      <c r="F21" s="15"/>
      <c r="G21" s="15"/>
      <c r="H21" s="15"/>
      <c r="I21" s="15"/>
      <c r="J21" s="15"/>
      <c r="K21" s="15"/>
      <c r="L21" s="15"/>
      <c r="M21" s="24">
        <f>0</f>
        <v>0</v>
      </c>
      <c r="N21" s="15"/>
      <c r="O21" s="24">
        <f>0</f>
        <v>0</v>
      </c>
      <c r="P21" s="24">
        <f>0</f>
        <v>0</v>
      </c>
      <c r="Q21" s="28" t="s">
        <v>39</v>
      </c>
      <c r="R21" s="15" t="s">
        <v>47</v>
      </c>
      <c r="S21" s="24">
        <f>1567227.91</f>
        <v>1567227.91</v>
      </c>
      <c r="T21" s="15"/>
      <c r="U21" s="7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</row>
    <row r="22" spans="1:148" ht="15">
      <c r="A22" s="14" t="s">
        <v>31</v>
      </c>
      <c r="B22" s="15"/>
      <c r="C22" s="15"/>
      <c r="D22" s="24">
        <f>0</f>
        <v>0</v>
      </c>
      <c r="E22" s="15"/>
      <c r="F22" s="15"/>
      <c r="G22" s="15"/>
      <c r="H22" s="15"/>
      <c r="I22" s="15"/>
      <c r="J22" s="15"/>
      <c r="K22" s="15"/>
      <c r="L22" s="15"/>
      <c r="M22" s="24">
        <f>0</f>
        <v>0</v>
      </c>
      <c r="N22" s="15"/>
      <c r="O22" s="24">
        <f>0</f>
        <v>0</v>
      </c>
      <c r="P22" s="24">
        <f>0</f>
        <v>0</v>
      </c>
      <c r="Q22" s="28" t="s">
        <v>39</v>
      </c>
      <c r="R22" s="15" t="s">
        <v>48</v>
      </c>
      <c r="S22" s="24">
        <f>1619468.84</f>
        <v>1619468.84</v>
      </c>
      <c r="T22" s="15"/>
      <c r="U22" s="7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</row>
    <row r="23" spans="1:148" ht="15">
      <c r="A23" s="14" t="s">
        <v>31</v>
      </c>
      <c r="B23" s="15"/>
      <c r="C23" s="15"/>
      <c r="D23" s="24">
        <f>0</f>
        <v>0</v>
      </c>
      <c r="E23" s="15"/>
      <c r="F23" s="15"/>
      <c r="G23" s="15"/>
      <c r="H23" s="15"/>
      <c r="I23" s="15"/>
      <c r="J23" s="15"/>
      <c r="K23" s="15"/>
      <c r="L23" s="15"/>
      <c r="M23" s="24">
        <f>0</f>
        <v>0</v>
      </c>
      <c r="N23" s="15"/>
      <c r="O23" s="24">
        <f>0</f>
        <v>0</v>
      </c>
      <c r="P23" s="24">
        <f>0</f>
        <v>0</v>
      </c>
      <c r="Q23" s="28" t="s">
        <v>39</v>
      </c>
      <c r="R23" s="15" t="s">
        <v>49</v>
      </c>
      <c r="S23" s="24">
        <f>1619468.84</f>
        <v>1619468.84</v>
      </c>
      <c r="T23" s="15"/>
      <c r="U23" s="7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</row>
    <row r="24" spans="1:148" ht="15">
      <c r="A24" s="14" t="s">
        <v>31</v>
      </c>
      <c r="B24" s="15"/>
      <c r="C24" s="15"/>
      <c r="D24" s="24">
        <f>0</f>
        <v>0</v>
      </c>
      <c r="E24" s="15"/>
      <c r="F24" s="15"/>
      <c r="G24" s="15"/>
      <c r="H24" s="15"/>
      <c r="I24" s="15"/>
      <c r="J24" s="15"/>
      <c r="K24" s="15"/>
      <c r="L24" s="15"/>
      <c r="M24" s="24">
        <f>0</f>
        <v>0</v>
      </c>
      <c r="N24" s="15"/>
      <c r="O24" s="24">
        <f>0</f>
        <v>0</v>
      </c>
      <c r="P24" s="24">
        <f>0</f>
        <v>0</v>
      </c>
      <c r="Q24" s="28" t="s">
        <v>39</v>
      </c>
      <c r="R24" s="15" t="s">
        <v>50</v>
      </c>
      <c r="S24" s="24">
        <f>1567227.91</f>
        <v>1567227.91</v>
      </c>
      <c r="T24" s="15"/>
      <c r="U24" s="7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</row>
    <row r="25" spans="1:148" ht="15">
      <c r="A25" s="14" t="s">
        <v>31</v>
      </c>
      <c r="B25" s="15"/>
      <c r="C25" s="15"/>
      <c r="D25" s="24">
        <f>0</f>
        <v>0</v>
      </c>
      <c r="E25" s="15"/>
      <c r="F25" s="15"/>
      <c r="G25" s="15"/>
      <c r="H25" s="15"/>
      <c r="I25" s="15"/>
      <c r="J25" s="15"/>
      <c r="K25" s="15"/>
      <c r="L25" s="15"/>
      <c r="M25" s="24">
        <f>0</f>
        <v>0</v>
      </c>
      <c r="N25" s="15"/>
      <c r="O25" s="24">
        <f>0</f>
        <v>0</v>
      </c>
      <c r="P25" s="24">
        <f>0</f>
        <v>0</v>
      </c>
      <c r="Q25" s="28" t="s">
        <v>39</v>
      </c>
      <c r="R25" s="15" t="s">
        <v>51</v>
      </c>
      <c r="S25" s="24">
        <f>1619468.84</f>
        <v>1619468.84</v>
      </c>
      <c r="T25" s="15"/>
      <c r="U25" s="7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</row>
    <row r="26" spans="1:148" ht="15">
      <c r="A26" s="14" t="s">
        <v>31</v>
      </c>
      <c r="B26" s="15"/>
      <c r="C26" s="15"/>
      <c r="D26" s="24">
        <f>0</f>
        <v>0</v>
      </c>
      <c r="E26" s="15"/>
      <c r="F26" s="15"/>
      <c r="G26" s="15"/>
      <c r="H26" s="15"/>
      <c r="I26" s="15"/>
      <c r="J26" s="15"/>
      <c r="K26" s="15"/>
      <c r="L26" s="15"/>
      <c r="M26" s="24">
        <f>0</f>
        <v>0</v>
      </c>
      <c r="N26" s="15"/>
      <c r="O26" s="24">
        <f>0</f>
        <v>0</v>
      </c>
      <c r="P26" s="24">
        <f>0</f>
        <v>0</v>
      </c>
      <c r="Q26" s="28" t="s">
        <v>39</v>
      </c>
      <c r="R26" s="15" t="s">
        <v>52</v>
      </c>
      <c r="S26" s="24">
        <f>1567227.91</f>
        <v>1567227.91</v>
      </c>
      <c r="T26" s="15"/>
      <c r="U26" s="7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</row>
    <row r="27" spans="1:148" ht="15">
      <c r="A27" s="14" t="s">
        <v>31</v>
      </c>
      <c r="B27" s="15"/>
      <c r="C27" s="15"/>
      <c r="D27" s="24">
        <f>0</f>
        <v>0</v>
      </c>
      <c r="E27" s="15"/>
      <c r="F27" s="15"/>
      <c r="G27" s="15"/>
      <c r="H27" s="15"/>
      <c r="I27" s="15"/>
      <c r="J27" s="15"/>
      <c r="K27" s="15"/>
      <c r="L27" s="15"/>
      <c r="M27" s="24">
        <f>0</f>
        <v>0</v>
      </c>
      <c r="N27" s="15"/>
      <c r="O27" s="24">
        <f>0</f>
        <v>0</v>
      </c>
      <c r="P27" s="24">
        <f>0</f>
        <v>0</v>
      </c>
      <c r="Q27" s="28" t="s">
        <v>39</v>
      </c>
      <c r="R27" s="15" t="s">
        <v>53</v>
      </c>
      <c r="S27" s="24">
        <f>1623333.24</f>
        <v>1623333.24</v>
      </c>
      <c r="T27" s="15"/>
      <c r="U27" s="7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</row>
    <row r="28" spans="1:148" ht="15">
      <c r="A28" s="14" t="s">
        <v>31</v>
      </c>
      <c r="B28" s="15"/>
      <c r="C28" s="15"/>
      <c r="D28" s="24">
        <f>0</f>
        <v>0</v>
      </c>
      <c r="E28" s="15"/>
      <c r="F28" s="15"/>
      <c r="G28" s="15"/>
      <c r="H28" s="15"/>
      <c r="I28" s="15"/>
      <c r="J28" s="15"/>
      <c r="K28" s="15"/>
      <c r="L28" s="15"/>
      <c r="M28" s="24">
        <f>0</f>
        <v>0</v>
      </c>
      <c r="N28" s="15"/>
      <c r="O28" s="24">
        <f>0</f>
        <v>0</v>
      </c>
      <c r="P28" s="24">
        <f>0</f>
        <v>0</v>
      </c>
      <c r="Q28" s="28" t="s">
        <v>39</v>
      </c>
      <c r="R28" s="15" t="s">
        <v>54</v>
      </c>
      <c r="S28" s="24">
        <f>1623905.74</f>
        <v>1623905.74</v>
      </c>
      <c r="T28" s="15"/>
      <c r="U28" s="7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</row>
    <row r="29" spans="1:148" ht="102">
      <c r="A29" s="11" t="s">
        <v>30</v>
      </c>
      <c r="B29" s="12" t="s">
        <v>55</v>
      </c>
      <c r="C29" s="13" t="s">
        <v>32</v>
      </c>
      <c r="D29" s="23">
        <f>350000000</f>
        <v>350000000</v>
      </c>
      <c r="E29" s="13" t="s">
        <v>33</v>
      </c>
      <c r="F29" s="13" t="s">
        <v>56</v>
      </c>
      <c r="G29" s="13" t="s">
        <v>35</v>
      </c>
      <c r="H29" s="13"/>
      <c r="I29" s="13" t="s">
        <v>36</v>
      </c>
      <c r="J29" s="13" t="s">
        <v>37</v>
      </c>
      <c r="K29" s="12" t="s">
        <v>38</v>
      </c>
      <c r="L29" s="13"/>
      <c r="M29" s="23">
        <f>0</f>
        <v>0</v>
      </c>
      <c r="N29" s="13"/>
      <c r="O29" s="23">
        <f>0</f>
        <v>0</v>
      </c>
      <c r="P29" s="23">
        <f>350000000</f>
        <v>350000000</v>
      </c>
      <c r="Q29" s="27" t="s">
        <v>39</v>
      </c>
      <c r="R29" s="13" t="s">
        <v>57</v>
      </c>
      <c r="S29" s="23">
        <f>2519808.74</f>
        <v>2519808.74</v>
      </c>
      <c r="T29" s="13"/>
      <c r="U29" s="7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</row>
    <row r="30" spans="1:148" ht="15">
      <c r="A30" s="14" t="s">
        <v>31</v>
      </c>
      <c r="B30" s="15"/>
      <c r="C30" s="15"/>
      <c r="D30" s="24">
        <f>0</f>
        <v>0</v>
      </c>
      <c r="E30" s="15"/>
      <c r="F30" s="15"/>
      <c r="G30" s="15"/>
      <c r="H30" s="15"/>
      <c r="I30" s="15"/>
      <c r="J30" s="15"/>
      <c r="K30" s="15"/>
      <c r="L30" s="15"/>
      <c r="M30" s="24">
        <f>0</f>
        <v>0</v>
      </c>
      <c r="N30" s="15"/>
      <c r="O30" s="24">
        <f>0</f>
        <v>0</v>
      </c>
      <c r="P30" s="24">
        <f>0</f>
        <v>0</v>
      </c>
      <c r="Q30" s="28" t="s">
        <v>39</v>
      </c>
      <c r="R30" s="15" t="s">
        <v>40</v>
      </c>
      <c r="S30" s="24">
        <f>3417274.87</f>
        <v>3417274.87</v>
      </c>
      <c r="T30" s="15"/>
      <c r="U30" s="7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</row>
    <row r="31" spans="1:148" ht="15">
      <c r="A31" s="14" t="s">
        <v>31</v>
      </c>
      <c r="B31" s="15"/>
      <c r="C31" s="15"/>
      <c r="D31" s="24">
        <f>0</f>
        <v>0</v>
      </c>
      <c r="E31" s="15"/>
      <c r="F31" s="15"/>
      <c r="G31" s="15"/>
      <c r="H31" s="15"/>
      <c r="I31" s="15"/>
      <c r="J31" s="15"/>
      <c r="K31" s="15"/>
      <c r="L31" s="15"/>
      <c r="M31" s="24">
        <f>0</f>
        <v>0</v>
      </c>
      <c r="N31" s="15"/>
      <c r="O31" s="24">
        <f>0</f>
        <v>0</v>
      </c>
      <c r="P31" s="24">
        <f>0</f>
        <v>0</v>
      </c>
      <c r="Q31" s="28" t="s">
        <v>39</v>
      </c>
      <c r="R31" s="15" t="s">
        <v>43</v>
      </c>
      <c r="S31" s="24">
        <f>2357240.44</f>
        <v>2357240.44</v>
      </c>
      <c r="T31" s="15"/>
      <c r="U31" s="7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</row>
    <row r="32" spans="1:148" ht="15">
      <c r="A32" s="14" t="s">
        <v>31</v>
      </c>
      <c r="B32" s="15"/>
      <c r="C32" s="15"/>
      <c r="D32" s="24">
        <f>0</f>
        <v>0</v>
      </c>
      <c r="E32" s="15"/>
      <c r="F32" s="15"/>
      <c r="G32" s="15"/>
      <c r="H32" s="15"/>
      <c r="I32" s="15"/>
      <c r="J32" s="15"/>
      <c r="K32" s="15"/>
      <c r="L32" s="15"/>
      <c r="M32" s="24">
        <f>0</f>
        <v>0</v>
      </c>
      <c r="N32" s="15"/>
      <c r="O32" s="24">
        <f>0</f>
        <v>0</v>
      </c>
      <c r="P32" s="24">
        <f>0</f>
        <v>0</v>
      </c>
      <c r="Q32" s="28" t="s">
        <v>39</v>
      </c>
      <c r="R32" s="15" t="s">
        <v>44</v>
      </c>
      <c r="S32" s="24">
        <f>2519808.74</f>
        <v>2519808.74</v>
      </c>
      <c r="T32" s="15"/>
      <c r="U32" s="7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</row>
    <row r="33" spans="1:148" ht="15">
      <c r="A33" s="14" t="s">
        <v>31</v>
      </c>
      <c r="B33" s="15"/>
      <c r="C33" s="15"/>
      <c r="D33" s="24">
        <f>0</f>
        <v>0</v>
      </c>
      <c r="E33" s="15"/>
      <c r="F33" s="15"/>
      <c r="G33" s="15"/>
      <c r="H33" s="15"/>
      <c r="I33" s="15"/>
      <c r="J33" s="15"/>
      <c r="K33" s="15"/>
      <c r="L33" s="15"/>
      <c r="M33" s="24">
        <f>0</f>
        <v>0</v>
      </c>
      <c r="N33" s="15"/>
      <c r="O33" s="24">
        <f>0</f>
        <v>0</v>
      </c>
      <c r="P33" s="24">
        <f>0</f>
        <v>0</v>
      </c>
      <c r="Q33" s="28" t="s">
        <v>39</v>
      </c>
      <c r="R33" s="15" t="s">
        <v>58</v>
      </c>
      <c r="S33" s="24">
        <f>2438524.59</f>
        <v>2438524.59</v>
      </c>
      <c r="T33" s="15"/>
      <c r="U33" s="7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</row>
    <row r="34" spans="1:148" ht="15">
      <c r="A34" s="14" t="s">
        <v>31</v>
      </c>
      <c r="B34" s="15"/>
      <c r="C34" s="15"/>
      <c r="D34" s="24">
        <f>0</f>
        <v>0</v>
      </c>
      <c r="E34" s="15"/>
      <c r="F34" s="15"/>
      <c r="G34" s="15"/>
      <c r="H34" s="15"/>
      <c r="I34" s="15"/>
      <c r="J34" s="15"/>
      <c r="K34" s="15"/>
      <c r="L34" s="15"/>
      <c r="M34" s="24">
        <f>0</f>
        <v>0</v>
      </c>
      <c r="N34" s="15"/>
      <c r="O34" s="24">
        <f>0</f>
        <v>0</v>
      </c>
      <c r="P34" s="24">
        <f>0</f>
        <v>0</v>
      </c>
      <c r="Q34" s="28" t="s">
        <v>39</v>
      </c>
      <c r="R34" s="15" t="s">
        <v>46</v>
      </c>
      <c r="S34" s="24">
        <f>2519808.74</f>
        <v>2519808.74</v>
      </c>
      <c r="T34" s="15"/>
      <c r="U34" s="7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</row>
    <row r="35" spans="1:148" ht="15">
      <c r="A35" s="14" t="s">
        <v>31</v>
      </c>
      <c r="B35" s="15"/>
      <c r="C35" s="15"/>
      <c r="D35" s="24">
        <f>0</f>
        <v>0</v>
      </c>
      <c r="E35" s="15"/>
      <c r="F35" s="15"/>
      <c r="G35" s="15"/>
      <c r="H35" s="15"/>
      <c r="I35" s="15"/>
      <c r="J35" s="15"/>
      <c r="K35" s="15"/>
      <c r="L35" s="15"/>
      <c r="M35" s="24">
        <f>0</f>
        <v>0</v>
      </c>
      <c r="N35" s="15"/>
      <c r="O35" s="24">
        <f>0</f>
        <v>0</v>
      </c>
      <c r="P35" s="24">
        <f>0</f>
        <v>0</v>
      </c>
      <c r="Q35" s="28" t="s">
        <v>39</v>
      </c>
      <c r="R35" s="15" t="s">
        <v>47</v>
      </c>
      <c r="S35" s="24">
        <f>2438524.59</f>
        <v>2438524.59</v>
      </c>
      <c r="T35" s="15"/>
      <c r="U35" s="7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</row>
    <row r="36" spans="1:148" ht="15">
      <c r="A36" s="14" t="s">
        <v>31</v>
      </c>
      <c r="B36" s="15"/>
      <c r="C36" s="15"/>
      <c r="D36" s="24">
        <f>0</f>
        <v>0</v>
      </c>
      <c r="E36" s="15"/>
      <c r="F36" s="15"/>
      <c r="G36" s="15"/>
      <c r="H36" s="15"/>
      <c r="I36" s="15"/>
      <c r="J36" s="15"/>
      <c r="K36" s="15"/>
      <c r="L36" s="15"/>
      <c r="M36" s="24">
        <f>0</f>
        <v>0</v>
      </c>
      <c r="N36" s="15"/>
      <c r="O36" s="24">
        <f>0</f>
        <v>0</v>
      </c>
      <c r="P36" s="24">
        <f>0</f>
        <v>0</v>
      </c>
      <c r="Q36" s="28" t="s">
        <v>39</v>
      </c>
      <c r="R36" s="15" t="s">
        <v>48</v>
      </c>
      <c r="S36" s="24">
        <f>2519808.74</f>
        <v>2519808.74</v>
      </c>
      <c r="T36" s="15"/>
      <c r="U36" s="7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</row>
    <row r="37" spans="1:148" ht="15">
      <c r="A37" s="14" t="s">
        <v>31</v>
      </c>
      <c r="B37" s="15"/>
      <c r="C37" s="15"/>
      <c r="D37" s="24">
        <f>0</f>
        <v>0</v>
      </c>
      <c r="E37" s="15"/>
      <c r="F37" s="15"/>
      <c r="G37" s="15"/>
      <c r="H37" s="15"/>
      <c r="I37" s="15"/>
      <c r="J37" s="15"/>
      <c r="K37" s="15"/>
      <c r="L37" s="15"/>
      <c r="M37" s="24">
        <f>0</f>
        <v>0</v>
      </c>
      <c r="N37" s="15"/>
      <c r="O37" s="24">
        <f>0</f>
        <v>0</v>
      </c>
      <c r="P37" s="24">
        <f>0</f>
        <v>0</v>
      </c>
      <c r="Q37" s="28" t="s">
        <v>39</v>
      </c>
      <c r="R37" s="15" t="s">
        <v>49</v>
      </c>
      <c r="S37" s="24">
        <f>2519808.74</f>
        <v>2519808.74</v>
      </c>
      <c r="T37" s="15"/>
      <c r="U37" s="7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</row>
    <row r="38" spans="1:148" ht="15">
      <c r="A38" s="14" t="s">
        <v>31</v>
      </c>
      <c r="B38" s="15"/>
      <c r="C38" s="15"/>
      <c r="D38" s="24">
        <f>0</f>
        <v>0</v>
      </c>
      <c r="E38" s="15"/>
      <c r="F38" s="15"/>
      <c r="G38" s="15"/>
      <c r="H38" s="15"/>
      <c r="I38" s="15"/>
      <c r="J38" s="15"/>
      <c r="K38" s="15"/>
      <c r="L38" s="15"/>
      <c r="M38" s="24">
        <f>0</f>
        <v>0</v>
      </c>
      <c r="N38" s="15"/>
      <c r="O38" s="24">
        <f>0</f>
        <v>0</v>
      </c>
      <c r="P38" s="24">
        <f>0</f>
        <v>0</v>
      </c>
      <c r="Q38" s="28" t="s">
        <v>39</v>
      </c>
      <c r="R38" s="15" t="s">
        <v>50</v>
      </c>
      <c r="S38" s="24">
        <f>2438524.59</f>
        <v>2438524.59</v>
      </c>
      <c r="T38" s="15"/>
      <c r="U38" s="7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</row>
    <row r="39" spans="1:148" ht="15">
      <c r="A39" s="14" t="s">
        <v>31</v>
      </c>
      <c r="B39" s="15"/>
      <c r="C39" s="15"/>
      <c r="D39" s="24">
        <f>0</f>
        <v>0</v>
      </c>
      <c r="E39" s="15"/>
      <c r="F39" s="15"/>
      <c r="G39" s="15"/>
      <c r="H39" s="15"/>
      <c r="I39" s="15"/>
      <c r="J39" s="15"/>
      <c r="K39" s="15"/>
      <c r="L39" s="15"/>
      <c r="M39" s="24">
        <f>0</f>
        <v>0</v>
      </c>
      <c r="N39" s="15"/>
      <c r="O39" s="24">
        <f>0</f>
        <v>0</v>
      </c>
      <c r="P39" s="24">
        <f>0</f>
        <v>0</v>
      </c>
      <c r="Q39" s="28" t="s">
        <v>39</v>
      </c>
      <c r="R39" s="15" t="s">
        <v>51</v>
      </c>
      <c r="S39" s="24">
        <f>2519808.74</f>
        <v>2519808.74</v>
      </c>
      <c r="T39" s="15"/>
      <c r="U39" s="7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</row>
    <row r="40" spans="1:148" ht="15">
      <c r="A40" s="14" t="s">
        <v>31</v>
      </c>
      <c r="B40" s="15"/>
      <c r="C40" s="15"/>
      <c r="D40" s="24">
        <f>0</f>
        <v>0</v>
      </c>
      <c r="E40" s="15"/>
      <c r="F40" s="15"/>
      <c r="G40" s="15"/>
      <c r="H40" s="15"/>
      <c r="I40" s="15"/>
      <c r="J40" s="15"/>
      <c r="K40" s="15"/>
      <c r="L40" s="15"/>
      <c r="M40" s="24">
        <f>0</f>
        <v>0</v>
      </c>
      <c r="N40" s="15"/>
      <c r="O40" s="24">
        <f>0</f>
        <v>0</v>
      </c>
      <c r="P40" s="24">
        <f>0</f>
        <v>0</v>
      </c>
      <c r="Q40" s="28" t="s">
        <v>39</v>
      </c>
      <c r="R40" s="15" t="s">
        <v>52</v>
      </c>
      <c r="S40" s="24">
        <f>2438524.59</f>
        <v>2438524.59</v>
      </c>
      <c r="T40" s="15"/>
      <c r="U40" s="7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</row>
    <row r="41" spans="1:148" ht="15">
      <c r="A41" s="14" t="s">
        <v>31</v>
      </c>
      <c r="B41" s="15"/>
      <c r="C41" s="15"/>
      <c r="D41" s="24">
        <f>0</f>
        <v>0</v>
      </c>
      <c r="E41" s="15"/>
      <c r="F41" s="15"/>
      <c r="G41" s="15"/>
      <c r="H41" s="15"/>
      <c r="I41" s="15"/>
      <c r="J41" s="15"/>
      <c r="K41" s="15"/>
      <c r="L41" s="15"/>
      <c r="M41" s="24">
        <f>0</f>
        <v>0</v>
      </c>
      <c r="N41" s="15"/>
      <c r="O41" s="24">
        <f>0</f>
        <v>0</v>
      </c>
      <c r="P41" s="24">
        <f>0</f>
        <v>0</v>
      </c>
      <c r="Q41" s="28" t="s">
        <v>39</v>
      </c>
      <c r="R41" s="15" t="s">
        <v>53</v>
      </c>
      <c r="S41" s="24">
        <f>2525821.54</f>
        <v>2525821.54</v>
      </c>
      <c r="T41" s="15"/>
      <c r="U41" s="7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</row>
    <row r="42" spans="1:148" ht="15">
      <c r="A42" s="14" t="s">
        <v>31</v>
      </c>
      <c r="B42" s="15"/>
      <c r="C42" s="15"/>
      <c r="D42" s="24">
        <f>0</f>
        <v>0</v>
      </c>
      <c r="E42" s="15"/>
      <c r="F42" s="15"/>
      <c r="G42" s="15"/>
      <c r="H42" s="15"/>
      <c r="I42" s="15"/>
      <c r="J42" s="15"/>
      <c r="K42" s="15"/>
      <c r="L42" s="15"/>
      <c r="M42" s="24">
        <f>0</f>
        <v>0</v>
      </c>
      <c r="N42" s="15"/>
      <c r="O42" s="24">
        <f>0</f>
        <v>0</v>
      </c>
      <c r="P42" s="24">
        <f>0</f>
        <v>0</v>
      </c>
      <c r="Q42" s="28" t="s">
        <v>39</v>
      </c>
      <c r="R42" s="15" t="s">
        <v>54</v>
      </c>
      <c r="S42" s="24">
        <f>2526712.33</f>
        <v>2526712.33</v>
      </c>
      <c r="T42" s="15"/>
      <c r="U42" s="7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</row>
    <row r="43" spans="1:148" ht="102">
      <c r="A43" s="11" t="s">
        <v>30</v>
      </c>
      <c r="B43" s="12" t="s">
        <v>59</v>
      </c>
      <c r="C43" s="13" t="s">
        <v>32</v>
      </c>
      <c r="D43" s="23">
        <f>350000000</f>
        <v>350000000</v>
      </c>
      <c r="E43" s="13" t="s">
        <v>33</v>
      </c>
      <c r="F43" s="13" t="s">
        <v>60</v>
      </c>
      <c r="G43" s="13" t="s">
        <v>35</v>
      </c>
      <c r="H43" s="13"/>
      <c r="I43" s="13" t="s">
        <v>36</v>
      </c>
      <c r="J43" s="13" t="s">
        <v>37</v>
      </c>
      <c r="K43" s="12" t="s">
        <v>38</v>
      </c>
      <c r="L43" s="13"/>
      <c r="M43" s="23">
        <f>0</f>
        <v>0</v>
      </c>
      <c r="N43" s="13"/>
      <c r="O43" s="23">
        <f>0</f>
        <v>0</v>
      </c>
      <c r="P43" s="23">
        <f>350000000</f>
        <v>350000000</v>
      </c>
      <c r="Q43" s="27" t="s">
        <v>39</v>
      </c>
      <c r="R43" s="13" t="s">
        <v>40</v>
      </c>
      <c r="S43" s="23">
        <f>896575.34</f>
        <v>896575.34</v>
      </c>
      <c r="T43" s="13"/>
      <c r="U43" s="7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</row>
    <row r="44" spans="1:148" ht="15">
      <c r="A44" s="14" t="s">
        <v>31</v>
      </c>
      <c r="B44" s="15"/>
      <c r="C44" s="15"/>
      <c r="D44" s="24">
        <f>0</f>
        <v>0</v>
      </c>
      <c r="E44" s="15"/>
      <c r="F44" s="15"/>
      <c r="G44" s="15"/>
      <c r="H44" s="15"/>
      <c r="I44" s="15"/>
      <c r="J44" s="15"/>
      <c r="K44" s="15"/>
      <c r="L44" s="15"/>
      <c r="M44" s="24">
        <f>0</f>
        <v>0</v>
      </c>
      <c r="N44" s="15"/>
      <c r="O44" s="24">
        <f>0</f>
        <v>0</v>
      </c>
      <c r="P44" s="24">
        <f>0</f>
        <v>0</v>
      </c>
      <c r="Q44" s="28" t="s">
        <v>39</v>
      </c>
      <c r="R44" s="15" t="s">
        <v>41</v>
      </c>
      <c r="S44" s="24">
        <f>2520699.53</f>
        <v>2520699.53</v>
      </c>
      <c r="T44" s="15"/>
      <c r="U44" s="7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</row>
    <row r="45" spans="1:148" ht="15">
      <c r="A45" s="14" t="s">
        <v>31</v>
      </c>
      <c r="B45" s="15"/>
      <c r="C45" s="15"/>
      <c r="D45" s="24">
        <f>0</f>
        <v>0</v>
      </c>
      <c r="E45" s="15"/>
      <c r="F45" s="15"/>
      <c r="G45" s="15"/>
      <c r="H45" s="15"/>
      <c r="I45" s="15"/>
      <c r="J45" s="15"/>
      <c r="K45" s="15"/>
      <c r="L45" s="15"/>
      <c r="M45" s="24">
        <f>0</f>
        <v>0</v>
      </c>
      <c r="N45" s="15"/>
      <c r="O45" s="24">
        <f>0</f>
        <v>0</v>
      </c>
      <c r="P45" s="24">
        <f>0</f>
        <v>0</v>
      </c>
      <c r="Q45" s="28" t="s">
        <v>39</v>
      </c>
      <c r="R45" s="15" t="s">
        <v>42</v>
      </c>
      <c r="S45" s="24">
        <f>2519808.74</f>
        <v>2519808.74</v>
      </c>
      <c r="T45" s="15"/>
      <c r="U45" s="7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</row>
    <row r="46" spans="1:148" ht="15">
      <c r="A46" s="14" t="s">
        <v>31</v>
      </c>
      <c r="B46" s="15"/>
      <c r="C46" s="15"/>
      <c r="D46" s="24">
        <f>0</f>
        <v>0</v>
      </c>
      <c r="E46" s="15"/>
      <c r="F46" s="15"/>
      <c r="G46" s="15"/>
      <c r="H46" s="15"/>
      <c r="I46" s="15"/>
      <c r="J46" s="15"/>
      <c r="K46" s="15"/>
      <c r="L46" s="15"/>
      <c r="M46" s="24">
        <f>0</f>
        <v>0</v>
      </c>
      <c r="N46" s="15"/>
      <c r="O46" s="24">
        <f>0</f>
        <v>0</v>
      </c>
      <c r="P46" s="24">
        <f>0</f>
        <v>0</v>
      </c>
      <c r="Q46" s="28" t="s">
        <v>39</v>
      </c>
      <c r="R46" s="15" t="s">
        <v>43</v>
      </c>
      <c r="S46" s="24">
        <f>2357240.44</f>
        <v>2357240.44</v>
      </c>
      <c r="T46" s="15"/>
      <c r="U46" s="7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</row>
    <row r="47" spans="1:148" ht="15">
      <c r="A47" s="14" t="s">
        <v>31</v>
      </c>
      <c r="B47" s="15"/>
      <c r="C47" s="15"/>
      <c r="D47" s="24">
        <f>0</f>
        <v>0</v>
      </c>
      <c r="E47" s="15"/>
      <c r="F47" s="15"/>
      <c r="G47" s="15"/>
      <c r="H47" s="15"/>
      <c r="I47" s="15"/>
      <c r="J47" s="15"/>
      <c r="K47" s="15"/>
      <c r="L47" s="15"/>
      <c r="M47" s="24">
        <f>0</f>
        <v>0</v>
      </c>
      <c r="N47" s="15"/>
      <c r="O47" s="24">
        <f>0</f>
        <v>0</v>
      </c>
      <c r="P47" s="24">
        <f>0</f>
        <v>0</v>
      </c>
      <c r="Q47" s="28" t="s">
        <v>39</v>
      </c>
      <c r="R47" s="15" t="s">
        <v>44</v>
      </c>
      <c r="S47" s="24">
        <f>2519808.74</f>
        <v>2519808.74</v>
      </c>
      <c r="T47" s="15"/>
      <c r="U47" s="7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</row>
    <row r="48" spans="1:148" ht="15">
      <c r="A48" s="14" t="s">
        <v>31</v>
      </c>
      <c r="B48" s="15"/>
      <c r="C48" s="15"/>
      <c r="D48" s="24">
        <f>0</f>
        <v>0</v>
      </c>
      <c r="E48" s="15"/>
      <c r="F48" s="15"/>
      <c r="G48" s="15"/>
      <c r="H48" s="15"/>
      <c r="I48" s="15"/>
      <c r="J48" s="15"/>
      <c r="K48" s="15"/>
      <c r="L48" s="15"/>
      <c r="M48" s="24">
        <f>0</f>
        <v>0</v>
      </c>
      <c r="N48" s="15"/>
      <c r="O48" s="24">
        <f>0</f>
        <v>0</v>
      </c>
      <c r="P48" s="24">
        <f>0</f>
        <v>0</v>
      </c>
      <c r="Q48" s="28" t="s">
        <v>39</v>
      </c>
      <c r="R48" s="15" t="s">
        <v>58</v>
      </c>
      <c r="S48" s="24">
        <f>2438524.59</f>
        <v>2438524.59</v>
      </c>
      <c r="T48" s="15"/>
      <c r="U48" s="7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</row>
    <row r="49" spans="1:148" ht="15">
      <c r="A49" s="14" t="s">
        <v>31</v>
      </c>
      <c r="B49" s="15"/>
      <c r="C49" s="15"/>
      <c r="D49" s="24">
        <f>0</f>
        <v>0</v>
      </c>
      <c r="E49" s="15"/>
      <c r="F49" s="15"/>
      <c r="G49" s="15"/>
      <c r="H49" s="15"/>
      <c r="I49" s="15"/>
      <c r="J49" s="15"/>
      <c r="K49" s="15"/>
      <c r="L49" s="15"/>
      <c r="M49" s="24">
        <f>0</f>
        <v>0</v>
      </c>
      <c r="N49" s="15"/>
      <c r="O49" s="24">
        <f>0</f>
        <v>0</v>
      </c>
      <c r="P49" s="24">
        <f>0</f>
        <v>0</v>
      </c>
      <c r="Q49" s="28" t="s">
        <v>39</v>
      </c>
      <c r="R49" s="15" t="s">
        <v>46</v>
      </c>
      <c r="S49" s="24">
        <f>2519808.74</f>
        <v>2519808.74</v>
      </c>
      <c r="T49" s="15"/>
      <c r="U49" s="7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</row>
    <row r="50" spans="1:148" ht="15">
      <c r="A50" s="14" t="s">
        <v>31</v>
      </c>
      <c r="B50" s="15"/>
      <c r="C50" s="15"/>
      <c r="D50" s="24">
        <f>0</f>
        <v>0</v>
      </c>
      <c r="E50" s="15"/>
      <c r="F50" s="15"/>
      <c r="G50" s="15"/>
      <c r="H50" s="15"/>
      <c r="I50" s="15"/>
      <c r="J50" s="15"/>
      <c r="K50" s="15"/>
      <c r="L50" s="15"/>
      <c r="M50" s="24">
        <f>0</f>
        <v>0</v>
      </c>
      <c r="N50" s="15"/>
      <c r="O50" s="24">
        <f>0</f>
        <v>0</v>
      </c>
      <c r="P50" s="24">
        <f>0</f>
        <v>0</v>
      </c>
      <c r="Q50" s="28" t="s">
        <v>39</v>
      </c>
      <c r="R50" s="15" t="s">
        <v>47</v>
      </c>
      <c r="S50" s="24">
        <f>2438524.59</f>
        <v>2438524.59</v>
      </c>
      <c r="T50" s="15"/>
      <c r="U50" s="7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</row>
    <row r="51" spans="1:148" ht="15">
      <c r="A51" s="14" t="s">
        <v>31</v>
      </c>
      <c r="B51" s="15"/>
      <c r="C51" s="15"/>
      <c r="D51" s="24">
        <f>0</f>
        <v>0</v>
      </c>
      <c r="E51" s="15"/>
      <c r="F51" s="15"/>
      <c r="G51" s="15"/>
      <c r="H51" s="15"/>
      <c r="I51" s="15"/>
      <c r="J51" s="15"/>
      <c r="K51" s="15"/>
      <c r="L51" s="15"/>
      <c r="M51" s="24">
        <f>0</f>
        <v>0</v>
      </c>
      <c r="N51" s="15"/>
      <c r="O51" s="24">
        <f>0</f>
        <v>0</v>
      </c>
      <c r="P51" s="24">
        <f>0</f>
        <v>0</v>
      </c>
      <c r="Q51" s="28" t="s">
        <v>39</v>
      </c>
      <c r="R51" s="15" t="s">
        <v>48</v>
      </c>
      <c r="S51" s="24">
        <f>2519808.74</f>
        <v>2519808.74</v>
      </c>
      <c r="T51" s="15"/>
      <c r="U51" s="7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</row>
    <row r="52" spans="1:148" ht="15">
      <c r="A52" s="14" t="s">
        <v>31</v>
      </c>
      <c r="B52" s="15"/>
      <c r="C52" s="15"/>
      <c r="D52" s="24">
        <f>0</f>
        <v>0</v>
      </c>
      <c r="E52" s="15"/>
      <c r="F52" s="15"/>
      <c r="G52" s="15"/>
      <c r="H52" s="15"/>
      <c r="I52" s="15"/>
      <c r="J52" s="15"/>
      <c r="K52" s="15"/>
      <c r="L52" s="15"/>
      <c r="M52" s="24">
        <f>0</f>
        <v>0</v>
      </c>
      <c r="N52" s="15"/>
      <c r="O52" s="24">
        <f>0</f>
        <v>0</v>
      </c>
      <c r="P52" s="24">
        <f>0</f>
        <v>0</v>
      </c>
      <c r="Q52" s="28" t="s">
        <v>39</v>
      </c>
      <c r="R52" s="15" t="s">
        <v>49</v>
      </c>
      <c r="S52" s="24">
        <f>2519808.74</f>
        <v>2519808.74</v>
      </c>
      <c r="T52" s="15"/>
      <c r="U52" s="7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</row>
    <row r="53" spans="1:148" ht="15">
      <c r="A53" s="14" t="s">
        <v>31</v>
      </c>
      <c r="B53" s="15"/>
      <c r="C53" s="15"/>
      <c r="D53" s="24">
        <f>0</f>
        <v>0</v>
      </c>
      <c r="E53" s="15"/>
      <c r="F53" s="15"/>
      <c r="G53" s="15"/>
      <c r="H53" s="15"/>
      <c r="I53" s="15"/>
      <c r="J53" s="15"/>
      <c r="K53" s="15"/>
      <c r="L53" s="15"/>
      <c r="M53" s="24">
        <f>0</f>
        <v>0</v>
      </c>
      <c r="N53" s="15"/>
      <c r="O53" s="24">
        <f>0</f>
        <v>0</v>
      </c>
      <c r="P53" s="24">
        <f>0</f>
        <v>0</v>
      </c>
      <c r="Q53" s="28" t="s">
        <v>39</v>
      </c>
      <c r="R53" s="15" t="s">
        <v>50</v>
      </c>
      <c r="S53" s="24">
        <f>2438524.59</f>
        <v>2438524.59</v>
      </c>
      <c r="T53" s="15"/>
      <c r="U53" s="7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</row>
    <row r="54" spans="1:148" ht="15">
      <c r="A54" s="14" t="s">
        <v>31</v>
      </c>
      <c r="B54" s="15"/>
      <c r="C54" s="15"/>
      <c r="D54" s="24">
        <f>0</f>
        <v>0</v>
      </c>
      <c r="E54" s="15"/>
      <c r="F54" s="15"/>
      <c r="G54" s="15"/>
      <c r="H54" s="15"/>
      <c r="I54" s="15"/>
      <c r="J54" s="15"/>
      <c r="K54" s="15"/>
      <c r="L54" s="15"/>
      <c r="M54" s="24">
        <f>0</f>
        <v>0</v>
      </c>
      <c r="N54" s="15"/>
      <c r="O54" s="24">
        <f>0</f>
        <v>0</v>
      </c>
      <c r="P54" s="24">
        <f>0</f>
        <v>0</v>
      </c>
      <c r="Q54" s="28" t="s">
        <v>39</v>
      </c>
      <c r="R54" s="15" t="s">
        <v>51</v>
      </c>
      <c r="S54" s="24">
        <f>2519808.74</f>
        <v>2519808.74</v>
      </c>
      <c r="T54" s="15"/>
      <c r="U54" s="7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</row>
    <row r="55" spans="1:148" ht="15">
      <c r="A55" s="14" t="s">
        <v>31</v>
      </c>
      <c r="B55" s="15"/>
      <c r="C55" s="15"/>
      <c r="D55" s="24">
        <f>0</f>
        <v>0</v>
      </c>
      <c r="E55" s="15"/>
      <c r="F55" s="15"/>
      <c r="G55" s="15"/>
      <c r="H55" s="15"/>
      <c r="I55" s="15"/>
      <c r="J55" s="15"/>
      <c r="K55" s="15"/>
      <c r="L55" s="15"/>
      <c r="M55" s="24">
        <f>0</f>
        <v>0</v>
      </c>
      <c r="N55" s="15"/>
      <c r="O55" s="24">
        <f>0</f>
        <v>0</v>
      </c>
      <c r="P55" s="24">
        <f>0</f>
        <v>0</v>
      </c>
      <c r="Q55" s="28" t="s">
        <v>39</v>
      </c>
      <c r="R55" s="15" t="s">
        <v>52</v>
      </c>
      <c r="S55" s="24">
        <f>2438524.59</f>
        <v>2438524.59</v>
      </c>
      <c r="T55" s="15"/>
      <c r="U55" s="7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</row>
    <row r="56" spans="1:148" ht="15">
      <c r="A56" s="14" t="s">
        <v>31</v>
      </c>
      <c r="B56" s="15"/>
      <c r="C56" s="15"/>
      <c r="D56" s="24">
        <f>0</f>
        <v>0</v>
      </c>
      <c r="E56" s="15"/>
      <c r="F56" s="15"/>
      <c r="G56" s="15"/>
      <c r="H56" s="15"/>
      <c r="I56" s="15"/>
      <c r="J56" s="15"/>
      <c r="K56" s="15"/>
      <c r="L56" s="15"/>
      <c r="M56" s="24">
        <f>0</f>
        <v>0</v>
      </c>
      <c r="N56" s="15"/>
      <c r="O56" s="24">
        <f>0</f>
        <v>0</v>
      </c>
      <c r="P56" s="24">
        <f>0</f>
        <v>0</v>
      </c>
      <c r="Q56" s="28" t="s">
        <v>39</v>
      </c>
      <c r="R56" s="15" t="s">
        <v>53</v>
      </c>
      <c r="S56" s="24">
        <f>2525821.54</f>
        <v>2525821.54</v>
      </c>
      <c r="T56" s="15"/>
      <c r="U56" s="7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</row>
    <row r="57" spans="1:148" ht="15">
      <c r="A57" s="14" t="s">
        <v>31</v>
      </c>
      <c r="B57" s="15"/>
      <c r="C57" s="15"/>
      <c r="D57" s="24">
        <f>0</f>
        <v>0</v>
      </c>
      <c r="E57" s="15"/>
      <c r="F57" s="15"/>
      <c r="G57" s="15"/>
      <c r="H57" s="15"/>
      <c r="I57" s="15"/>
      <c r="J57" s="15"/>
      <c r="K57" s="15"/>
      <c r="L57" s="15"/>
      <c r="M57" s="24">
        <f>0</f>
        <v>0</v>
      </c>
      <c r="N57" s="15"/>
      <c r="O57" s="24">
        <f>0</f>
        <v>0</v>
      </c>
      <c r="P57" s="24">
        <f>0</f>
        <v>0</v>
      </c>
      <c r="Q57" s="28" t="s">
        <v>39</v>
      </c>
      <c r="R57" s="15" t="s">
        <v>54</v>
      </c>
      <c r="S57" s="24">
        <f>2526712.33</f>
        <v>2526712.33</v>
      </c>
      <c r="T57" s="15"/>
      <c r="U57" s="7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</row>
    <row r="58" spans="1:148" ht="89.25">
      <c r="A58" s="11" t="s">
        <v>30</v>
      </c>
      <c r="B58" s="12" t="s">
        <v>61</v>
      </c>
      <c r="C58" s="13" t="s">
        <v>32</v>
      </c>
      <c r="D58" s="23">
        <f>190000000</f>
        <v>190000000</v>
      </c>
      <c r="E58" s="13" t="s">
        <v>62</v>
      </c>
      <c r="F58" s="13" t="s">
        <v>63</v>
      </c>
      <c r="G58" s="13" t="s">
        <v>35</v>
      </c>
      <c r="H58" s="13"/>
      <c r="I58" s="13" t="s">
        <v>64</v>
      </c>
      <c r="J58" s="13" t="s">
        <v>65</v>
      </c>
      <c r="K58" s="12" t="s">
        <v>66</v>
      </c>
      <c r="L58" s="13"/>
      <c r="M58" s="23">
        <f>0</f>
        <v>0</v>
      </c>
      <c r="N58" s="13"/>
      <c r="O58" s="23">
        <f>0</f>
        <v>0</v>
      </c>
      <c r="P58" s="23">
        <f>190000000</f>
        <v>190000000</v>
      </c>
      <c r="Q58" s="27" t="s">
        <v>39</v>
      </c>
      <c r="R58" s="13" t="s">
        <v>48</v>
      </c>
      <c r="S58" s="23">
        <f>607377.05</f>
        <v>607377.05</v>
      </c>
      <c r="T58" s="13"/>
      <c r="U58" s="7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</row>
    <row r="59" spans="1:148" ht="15">
      <c r="A59" s="14" t="s">
        <v>31</v>
      </c>
      <c r="B59" s="15"/>
      <c r="C59" s="15"/>
      <c r="D59" s="24">
        <f>0</f>
        <v>0</v>
      </c>
      <c r="E59" s="15"/>
      <c r="F59" s="15"/>
      <c r="G59" s="15"/>
      <c r="H59" s="15"/>
      <c r="I59" s="15"/>
      <c r="J59" s="15"/>
      <c r="K59" s="15"/>
      <c r="L59" s="15"/>
      <c r="M59" s="24">
        <f>0</f>
        <v>0</v>
      </c>
      <c r="N59" s="15"/>
      <c r="O59" s="24">
        <f>0</f>
        <v>0</v>
      </c>
      <c r="P59" s="24">
        <f>0</f>
        <v>0</v>
      </c>
      <c r="Q59" s="28" t="s">
        <v>39</v>
      </c>
      <c r="R59" s="15" t="s">
        <v>49</v>
      </c>
      <c r="S59" s="24">
        <f>1448360.66</f>
        <v>1448360.66</v>
      </c>
      <c r="T59" s="15"/>
      <c r="U59" s="7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</row>
    <row r="60" spans="1:148" ht="15">
      <c r="A60" s="14" t="s">
        <v>31</v>
      </c>
      <c r="B60" s="15"/>
      <c r="C60" s="15"/>
      <c r="D60" s="24">
        <f>0</f>
        <v>0</v>
      </c>
      <c r="E60" s="15"/>
      <c r="F60" s="15"/>
      <c r="G60" s="15"/>
      <c r="H60" s="15"/>
      <c r="I60" s="15"/>
      <c r="J60" s="15"/>
      <c r="K60" s="15"/>
      <c r="L60" s="15"/>
      <c r="M60" s="24">
        <f>0</f>
        <v>0</v>
      </c>
      <c r="N60" s="15"/>
      <c r="O60" s="24">
        <f>0</f>
        <v>0</v>
      </c>
      <c r="P60" s="24">
        <f>0</f>
        <v>0</v>
      </c>
      <c r="Q60" s="28" t="s">
        <v>39</v>
      </c>
      <c r="R60" s="15" t="s">
        <v>50</v>
      </c>
      <c r="S60" s="24">
        <f>1401639.34</f>
        <v>1401639.34</v>
      </c>
      <c r="T60" s="15"/>
      <c r="U60" s="7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</row>
    <row r="61" spans="1:148" ht="15">
      <c r="A61" s="14" t="s">
        <v>31</v>
      </c>
      <c r="B61" s="15"/>
      <c r="C61" s="15"/>
      <c r="D61" s="24">
        <f>0</f>
        <v>0</v>
      </c>
      <c r="E61" s="15"/>
      <c r="F61" s="15"/>
      <c r="G61" s="15"/>
      <c r="H61" s="15"/>
      <c r="I61" s="15"/>
      <c r="J61" s="15"/>
      <c r="K61" s="15"/>
      <c r="L61" s="15"/>
      <c r="M61" s="24">
        <f>0</f>
        <v>0</v>
      </c>
      <c r="N61" s="15"/>
      <c r="O61" s="24">
        <f>0</f>
        <v>0</v>
      </c>
      <c r="P61" s="24">
        <f>0</f>
        <v>0</v>
      </c>
      <c r="Q61" s="28" t="s">
        <v>39</v>
      </c>
      <c r="R61" s="15" t="s">
        <v>51</v>
      </c>
      <c r="S61" s="24">
        <f>1448360.66</f>
        <v>1448360.66</v>
      </c>
      <c r="T61" s="15"/>
      <c r="U61" s="7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</row>
    <row r="62" spans="1:148" ht="15">
      <c r="A62" s="14" t="s">
        <v>31</v>
      </c>
      <c r="B62" s="15"/>
      <c r="C62" s="15"/>
      <c r="D62" s="24">
        <f>0</f>
        <v>0</v>
      </c>
      <c r="E62" s="15"/>
      <c r="F62" s="15"/>
      <c r="G62" s="15"/>
      <c r="H62" s="15"/>
      <c r="I62" s="15"/>
      <c r="J62" s="15"/>
      <c r="K62" s="15"/>
      <c r="L62" s="15"/>
      <c r="M62" s="24">
        <f>0</f>
        <v>0</v>
      </c>
      <c r="N62" s="15"/>
      <c r="O62" s="24">
        <f>0</f>
        <v>0</v>
      </c>
      <c r="P62" s="24">
        <f>0</f>
        <v>0</v>
      </c>
      <c r="Q62" s="28" t="s">
        <v>39</v>
      </c>
      <c r="R62" s="15" t="s">
        <v>52</v>
      </c>
      <c r="S62" s="24">
        <f>1401639.34</f>
        <v>1401639.34</v>
      </c>
      <c r="T62" s="15"/>
      <c r="U62" s="7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</row>
    <row r="63" spans="1:148" ht="15">
      <c r="A63" s="14" t="s">
        <v>31</v>
      </c>
      <c r="B63" s="15"/>
      <c r="C63" s="15"/>
      <c r="D63" s="24">
        <f>0</f>
        <v>0</v>
      </c>
      <c r="E63" s="15"/>
      <c r="F63" s="15"/>
      <c r="G63" s="15"/>
      <c r="H63" s="15"/>
      <c r="I63" s="15"/>
      <c r="J63" s="15"/>
      <c r="K63" s="15"/>
      <c r="L63" s="15"/>
      <c r="M63" s="24">
        <f>0</f>
        <v>0</v>
      </c>
      <c r="N63" s="15"/>
      <c r="O63" s="24">
        <f>0</f>
        <v>0</v>
      </c>
      <c r="P63" s="24">
        <f>0</f>
        <v>0</v>
      </c>
      <c r="Q63" s="28" t="s">
        <v>39</v>
      </c>
      <c r="R63" s="15" t="s">
        <v>53</v>
      </c>
      <c r="S63" s="24">
        <f>1451816.76</f>
        <v>1451816.76</v>
      </c>
      <c r="T63" s="15"/>
      <c r="U63" s="7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</row>
    <row r="64" spans="1:148" ht="15">
      <c r="A64" s="14" t="s">
        <v>31</v>
      </c>
      <c r="B64" s="15"/>
      <c r="C64" s="15"/>
      <c r="D64" s="24">
        <f>0</f>
        <v>0</v>
      </c>
      <c r="E64" s="15"/>
      <c r="F64" s="15"/>
      <c r="G64" s="15"/>
      <c r="H64" s="15"/>
      <c r="I64" s="15"/>
      <c r="J64" s="15"/>
      <c r="K64" s="15"/>
      <c r="L64" s="15"/>
      <c r="M64" s="24">
        <f>0</f>
        <v>0</v>
      </c>
      <c r="N64" s="15"/>
      <c r="O64" s="24">
        <f>0</f>
        <v>0</v>
      </c>
      <c r="P64" s="24">
        <f>0</f>
        <v>0</v>
      </c>
      <c r="Q64" s="28" t="s">
        <v>39</v>
      </c>
      <c r="R64" s="15" t="s">
        <v>54</v>
      </c>
      <c r="S64" s="24">
        <f>1452328.77</f>
        <v>1452328.77</v>
      </c>
      <c r="T64" s="15"/>
      <c r="U64" s="7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</row>
    <row r="65" spans="1:148" ht="89.25">
      <c r="A65" s="11" t="s">
        <v>30</v>
      </c>
      <c r="B65" s="12" t="s">
        <v>67</v>
      </c>
      <c r="C65" s="13" t="s">
        <v>32</v>
      </c>
      <c r="D65" s="23">
        <f>310000000</f>
        <v>310000000</v>
      </c>
      <c r="E65" s="13" t="s">
        <v>68</v>
      </c>
      <c r="F65" s="13" t="s">
        <v>69</v>
      </c>
      <c r="G65" s="13" t="s">
        <v>35</v>
      </c>
      <c r="H65" s="13"/>
      <c r="I65" s="13" t="s">
        <v>64</v>
      </c>
      <c r="J65" s="13" t="s">
        <v>65</v>
      </c>
      <c r="K65" s="12" t="s">
        <v>66</v>
      </c>
      <c r="L65" s="13"/>
      <c r="M65" s="23">
        <f>0</f>
        <v>0</v>
      </c>
      <c r="N65" s="13"/>
      <c r="O65" s="23">
        <f>0</f>
        <v>0</v>
      </c>
      <c r="P65" s="23">
        <f>310000000</f>
        <v>310000000</v>
      </c>
      <c r="Q65" s="27" t="s">
        <v>39</v>
      </c>
      <c r="R65" s="13" t="s">
        <v>48</v>
      </c>
      <c r="S65" s="23">
        <f>990983.61</f>
        <v>990983.61</v>
      </c>
      <c r="T65" s="13"/>
      <c r="U65" s="7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</row>
    <row r="66" spans="1:148" ht="15">
      <c r="A66" s="14" t="s">
        <v>31</v>
      </c>
      <c r="B66" s="15"/>
      <c r="C66" s="15"/>
      <c r="D66" s="24">
        <f>0</f>
        <v>0</v>
      </c>
      <c r="E66" s="15"/>
      <c r="F66" s="15"/>
      <c r="G66" s="15"/>
      <c r="H66" s="15"/>
      <c r="I66" s="15"/>
      <c r="J66" s="15"/>
      <c r="K66" s="15"/>
      <c r="L66" s="15"/>
      <c r="M66" s="24">
        <f>0</f>
        <v>0</v>
      </c>
      <c r="N66" s="15"/>
      <c r="O66" s="24">
        <f>0</f>
        <v>0</v>
      </c>
      <c r="P66" s="24">
        <f>0</f>
        <v>0</v>
      </c>
      <c r="Q66" s="28" t="s">
        <v>39</v>
      </c>
      <c r="R66" s="15" t="s">
        <v>49</v>
      </c>
      <c r="S66" s="24">
        <f>2363114.75</f>
        <v>2363114.75</v>
      </c>
      <c r="T66" s="15"/>
      <c r="U66" s="7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</row>
    <row r="67" spans="1:148" ht="15">
      <c r="A67" s="14" t="s">
        <v>31</v>
      </c>
      <c r="B67" s="15"/>
      <c r="C67" s="15"/>
      <c r="D67" s="24">
        <f>0</f>
        <v>0</v>
      </c>
      <c r="E67" s="15"/>
      <c r="F67" s="15"/>
      <c r="G67" s="15"/>
      <c r="H67" s="15"/>
      <c r="I67" s="15"/>
      <c r="J67" s="15"/>
      <c r="K67" s="15"/>
      <c r="L67" s="15"/>
      <c r="M67" s="24">
        <f>0</f>
        <v>0</v>
      </c>
      <c r="N67" s="15"/>
      <c r="O67" s="24">
        <f>0</f>
        <v>0</v>
      </c>
      <c r="P67" s="24">
        <f>0</f>
        <v>0</v>
      </c>
      <c r="Q67" s="28" t="s">
        <v>39</v>
      </c>
      <c r="R67" s="15" t="s">
        <v>50</v>
      </c>
      <c r="S67" s="24">
        <f>2286885.25</f>
        <v>2286885.25</v>
      </c>
      <c r="T67" s="15"/>
      <c r="U67" s="7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</row>
    <row r="68" spans="1:148" ht="15">
      <c r="A68" s="14" t="s">
        <v>31</v>
      </c>
      <c r="B68" s="15"/>
      <c r="C68" s="15"/>
      <c r="D68" s="24">
        <f>0</f>
        <v>0</v>
      </c>
      <c r="E68" s="15"/>
      <c r="F68" s="15"/>
      <c r="G68" s="15"/>
      <c r="H68" s="15"/>
      <c r="I68" s="15"/>
      <c r="J68" s="15"/>
      <c r="K68" s="15"/>
      <c r="L68" s="15"/>
      <c r="M68" s="24">
        <f>0</f>
        <v>0</v>
      </c>
      <c r="N68" s="15"/>
      <c r="O68" s="24">
        <f>0</f>
        <v>0</v>
      </c>
      <c r="P68" s="24">
        <f>0</f>
        <v>0</v>
      </c>
      <c r="Q68" s="28" t="s">
        <v>39</v>
      </c>
      <c r="R68" s="15" t="s">
        <v>51</v>
      </c>
      <c r="S68" s="24">
        <f>2368114.75</f>
        <v>2368114.75</v>
      </c>
      <c r="T68" s="15"/>
      <c r="U68" s="7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</row>
    <row r="69" spans="1:148" ht="15">
      <c r="A69" s="14" t="s">
        <v>31</v>
      </c>
      <c r="B69" s="15"/>
      <c r="C69" s="15"/>
      <c r="D69" s="24">
        <f>0</f>
        <v>0</v>
      </c>
      <c r="E69" s="15"/>
      <c r="F69" s="15"/>
      <c r="G69" s="15"/>
      <c r="H69" s="15"/>
      <c r="I69" s="15"/>
      <c r="J69" s="15"/>
      <c r="K69" s="15"/>
      <c r="L69" s="15"/>
      <c r="M69" s="24">
        <f>0</f>
        <v>0</v>
      </c>
      <c r="N69" s="15"/>
      <c r="O69" s="24">
        <f>0</f>
        <v>0</v>
      </c>
      <c r="P69" s="24">
        <f>0</f>
        <v>0</v>
      </c>
      <c r="Q69" s="28" t="s">
        <v>39</v>
      </c>
      <c r="R69" s="15" t="s">
        <v>52</v>
      </c>
      <c r="S69" s="24">
        <f>2286885.25</f>
        <v>2286885.25</v>
      </c>
      <c r="T69" s="15"/>
      <c r="U69" s="7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</row>
    <row r="70" spans="1:148" ht="15">
      <c r="A70" s="14" t="s">
        <v>31</v>
      </c>
      <c r="B70" s="15"/>
      <c r="C70" s="15"/>
      <c r="D70" s="24">
        <f>0</f>
        <v>0</v>
      </c>
      <c r="E70" s="15"/>
      <c r="F70" s="15"/>
      <c r="G70" s="15"/>
      <c r="H70" s="15"/>
      <c r="I70" s="15"/>
      <c r="J70" s="15"/>
      <c r="K70" s="15"/>
      <c r="L70" s="15"/>
      <c r="M70" s="24">
        <f>0</f>
        <v>0</v>
      </c>
      <c r="N70" s="15"/>
      <c r="O70" s="24">
        <f>0</f>
        <v>0</v>
      </c>
      <c r="P70" s="24">
        <f>0</f>
        <v>0</v>
      </c>
      <c r="Q70" s="28" t="s">
        <v>39</v>
      </c>
      <c r="R70" s="15" t="s">
        <v>53</v>
      </c>
      <c r="S70" s="24">
        <f>2368753.65</f>
        <v>2368753.65</v>
      </c>
      <c r="T70" s="15"/>
      <c r="U70" s="7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</row>
    <row r="71" spans="1:148" ht="15">
      <c r="A71" s="14" t="s">
        <v>31</v>
      </c>
      <c r="B71" s="15"/>
      <c r="C71" s="15"/>
      <c r="D71" s="24">
        <f>0</f>
        <v>0</v>
      </c>
      <c r="E71" s="15"/>
      <c r="F71" s="15"/>
      <c r="G71" s="15"/>
      <c r="H71" s="15"/>
      <c r="I71" s="15"/>
      <c r="J71" s="15"/>
      <c r="K71" s="15"/>
      <c r="L71" s="15"/>
      <c r="M71" s="24">
        <f>0</f>
        <v>0</v>
      </c>
      <c r="N71" s="15"/>
      <c r="O71" s="24">
        <f>0</f>
        <v>0</v>
      </c>
      <c r="P71" s="24">
        <f>0</f>
        <v>0</v>
      </c>
      <c r="Q71" s="28" t="s">
        <v>39</v>
      </c>
      <c r="R71" s="15" t="s">
        <v>54</v>
      </c>
      <c r="S71" s="24">
        <f>2369589.04</f>
        <v>2369589.04</v>
      </c>
      <c r="T71" s="15"/>
      <c r="U71" s="7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</row>
    <row r="72" spans="1:148" ht="89.25">
      <c r="A72" s="11" t="s">
        <v>30</v>
      </c>
      <c r="B72" s="12" t="s">
        <v>70</v>
      </c>
      <c r="C72" s="13" t="s">
        <v>32</v>
      </c>
      <c r="D72" s="23">
        <f>50000000</f>
        <v>50000000</v>
      </c>
      <c r="E72" s="13" t="s">
        <v>68</v>
      </c>
      <c r="F72" s="13" t="s">
        <v>71</v>
      </c>
      <c r="G72" s="13" t="s">
        <v>35</v>
      </c>
      <c r="H72" s="13"/>
      <c r="I72" s="13" t="s">
        <v>72</v>
      </c>
      <c r="J72" s="13" t="s">
        <v>73</v>
      </c>
      <c r="K72" s="12" t="s">
        <v>66</v>
      </c>
      <c r="L72" s="13"/>
      <c r="M72" s="23">
        <f>0</f>
        <v>0</v>
      </c>
      <c r="N72" s="13"/>
      <c r="O72" s="23">
        <f>0</f>
        <v>0</v>
      </c>
      <c r="P72" s="23">
        <f>50000000</f>
        <v>50000000</v>
      </c>
      <c r="Q72" s="27" t="s">
        <v>39</v>
      </c>
      <c r="R72" s="13" t="s">
        <v>49</v>
      </c>
      <c r="S72" s="23">
        <f>196721.31</f>
        <v>196721.31</v>
      </c>
      <c r="T72" s="13"/>
      <c r="U72" s="7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</row>
    <row r="73" spans="1:148" ht="15">
      <c r="A73" s="14" t="s">
        <v>31</v>
      </c>
      <c r="B73" s="15"/>
      <c r="C73" s="15"/>
      <c r="D73" s="24">
        <f>0</f>
        <v>0</v>
      </c>
      <c r="E73" s="15"/>
      <c r="F73" s="15"/>
      <c r="G73" s="15"/>
      <c r="H73" s="15"/>
      <c r="I73" s="15"/>
      <c r="J73" s="15"/>
      <c r="K73" s="15"/>
      <c r="L73" s="15"/>
      <c r="M73" s="24">
        <f>0</f>
        <v>0</v>
      </c>
      <c r="N73" s="15"/>
      <c r="O73" s="24">
        <f>0</f>
        <v>0</v>
      </c>
      <c r="P73" s="24">
        <f>0</f>
        <v>0</v>
      </c>
      <c r="Q73" s="28" t="s">
        <v>39</v>
      </c>
      <c r="R73" s="15" t="s">
        <v>50</v>
      </c>
      <c r="S73" s="24">
        <f>368852.46</f>
        <v>368852.46</v>
      </c>
      <c r="T73" s="15"/>
      <c r="U73" s="7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</row>
    <row r="74" spans="1:148" ht="15">
      <c r="A74" s="14" t="s">
        <v>31</v>
      </c>
      <c r="B74" s="15"/>
      <c r="C74" s="15"/>
      <c r="D74" s="24">
        <f>0</f>
        <v>0</v>
      </c>
      <c r="E74" s="15"/>
      <c r="F74" s="15"/>
      <c r="G74" s="15"/>
      <c r="H74" s="15"/>
      <c r="I74" s="15"/>
      <c r="J74" s="15"/>
      <c r="K74" s="15"/>
      <c r="L74" s="15"/>
      <c r="M74" s="24">
        <f>0</f>
        <v>0</v>
      </c>
      <c r="N74" s="15"/>
      <c r="O74" s="24">
        <f>0</f>
        <v>0</v>
      </c>
      <c r="P74" s="24">
        <f>0</f>
        <v>0</v>
      </c>
      <c r="Q74" s="28" t="s">
        <v>39</v>
      </c>
      <c r="R74" s="15" t="s">
        <v>51</v>
      </c>
      <c r="S74" s="24">
        <f>381147.54</f>
        <v>381147.54</v>
      </c>
      <c r="T74" s="15"/>
      <c r="U74" s="7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</row>
    <row r="75" spans="1:148" ht="15">
      <c r="A75" s="14" t="s">
        <v>31</v>
      </c>
      <c r="B75" s="15"/>
      <c r="C75" s="15"/>
      <c r="D75" s="24">
        <f>0</f>
        <v>0</v>
      </c>
      <c r="E75" s="15"/>
      <c r="F75" s="15"/>
      <c r="G75" s="15"/>
      <c r="H75" s="15"/>
      <c r="I75" s="15"/>
      <c r="J75" s="15"/>
      <c r="K75" s="15"/>
      <c r="L75" s="15"/>
      <c r="M75" s="24">
        <f>0</f>
        <v>0</v>
      </c>
      <c r="N75" s="15"/>
      <c r="O75" s="24">
        <f>0</f>
        <v>0</v>
      </c>
      <c r="P75" s="24">
        <f>0</f>
        <v>0</v>
      </c>
      <c r="Q75" s="28" t="s">
        <v>39</v>
      </c>
      <c r="R75" s="15" t="s">
        <v>52</v>
      </c>
      <c r="S75" s="24">
        <f>368852.46</f>
        <v>368852.46</v>
      </c>
      <c r="T75" s="15"/>
      <c r="U75" s="7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</row>
    <row r="76" spans="1:148" ht="15">
      <c r="A76" s="14" t="s">
        <v>31</v>
      </c>
      <c r="B76" s="15"/>
      <c r="C76" s="15"/>
      <c r="D76" s="24">
        <f>0</f>
        <v>0</v>
      </c>
      <c r="E76" s="15"/>
      <c r="F76" s="15"/>
      <c r="G76" s="15"/>
      <c r="H76" s="15"/>
      <c r="I76" s="15"/>
      <c r="J76" s="15"/>
      <c r="K76" s="15"/>
      <c r="L76" s="15"/>
      <c r="M76" s="24">
        <f>0</f>
        <v>0</v>
      </c>
      <c r="N76" s="15"/>
      <c r="O76" s="24">
        <f>0</f>
        <v>0</v>
      </c>
      <c r="P76" s="24">
        <f>0</f>
        <v>0</v>
      </c>
      <c r="Q76" s="28" t="s">
        <v>39</v>
      </c>
      <c r="R76" s="15" t="s">
        <v>53</v>
      </c>
      <c r="S76" s="24">
        <f>382057.04</f>
        <v>382057.04</v>
      </c>
      <c r="T76" s="15"/>
      <c r="U76" s="7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</row>
    <row r="77" spans="1:148" ht="15">
      <c r="A77" s="14" t="s">
        <v>31</v>
      </c>
      <c r="B77" s="15"/>
      <c r="C77" s="15"/>
      <c r="D77" s="24">
        <f>0</f>
        <v>0</v>
      </c>
      <c r="E77" s="15"/>
      <c r="F77" s="15"/>
      <c r="G77" s="15"/>
      <c r="H77" s="15"/>
      <c r="I77" s="15"/>
      <c r="J77" s="15"/>
      <c r="K77" s="15"/>
      <c r="L77" s="15"/>
      <c r="M77" s="24">
        <f>0</f>
        <v>0</v>
      </c>
      <c r="N77" s="15"/>
      <c r="O77" s="24">
        <f>0</f>
        <v>0</v>
      </c>
      <c r="P77" s="24">
        <f>0</f>
        <v>0</v>
      </c>
      <c r="Q77" s="28" t="s">
        <v>39</v>
      </c>
      <c r="R77" s="15" t="s">
        <v>54</v>
      </c>
      <c r="S77" s="24">
        <f>382191.78</f>
        <v>382191.78</v>
      </c>
      <c r="T77" s="15"/>
      <c r="U77" s="7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</row>
    <row r="78" spans="1:148" ht="89.25">
      <c r="A78" s="11" t="s">
        <v>30</v>
      </c>
      <c r="B78" s="12" t="s">
        <v>74</v>
      </c>
      <c r="C78" s="13" t="s">
        <v>32</v>
      </c>
      <c r="D78" s="23">
        <f>300000000</f>
        <v>300000000</v>
      </c>
      <c r="E78" s="13" t="s">
        <v>68</v>
      </c>
      <c r="F78" s="13" t="s">
        <v>75</v>
      </c>
      <c r="G78" s="13" t="s">
        <v>35</v>
      </c>
      <c r="H78" s="13"/>
      <c r="I78" s="13" t="s">
        <v>72</v>
      </c>
      <c r="J78" s="13" t="s">
        <v>73</v>
      </c>
      <c r="K78" s="12" t="s">
        <v>76</v>
      </c>
      <c r="L78" s="13"/>
      <c r="M78" s="23">
        <f>0</f>
        <v>0</v>
      </c>
      <c r="N78" s="13"/>
      <c r="O78" s="23">
        <f>0</f>
        <v>0</v>
      </c>
      <c r="P78" s="23">
        <f>300000000</f>
        <v>300000000</v>
      </c>
      <c r="Q78" s="27" t="s">
        <v>39</v>
      </c>
      <c r="R78" s="13" t="s">
        <v>49</v>
      </c>
      <c r="S78" s="23">
        <f>1120000</f>
        <v>1120000</v>
      </c>
      <c r="T78" s="13"/>
      <c r="U78" s="7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</row>
    <row r="79" spans="1:148" ht="15">
      <c r="A79" s="14" t="s">
        <v>31</v>
      </c>
      <c r="B79" s="15"/>
      <c r="C79" s="15"/>
      <c r="D79" s="24">
        <f>0</f>
        <v>0</v>
      </c>
      <c r="E79" s="15"/>
      <c r="F79" s="15"/>
      <c r="G79" s="15"/>
      <c r="H79" s="15"/>
      <c r="I79" s="15"/>
      <c r="J79" s="15"/>
      <c r="K79" s="15"/>
      <c r="L79" s="15"/>
      <c r="M79" s="24">
        <f>0</f>
        <v>0</v>
      </c>
      <c r="N79" s="15"/>
      <c r="O79" s="24">
        <f>0</f>
        <v>0</v>
      </c>
      <c r="P79" s="24">
        <f>0</f>
        <v>0</v>
      </c>
      <c r="Q79" s="28" t="s">
        <v>39</v>
      </c>
      <c r="R79" s="15" t="s">
        <v>50</v>
      </c>
      <c r="S79" s="24">
        <f>2100000</f>
        <v>2100000</v>
      </c>
      <c r="T79" s="15"/>
      <c r="U79" s="7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</row>
    <row r="80" spans="1:148" ht="15">
      <c r="A80" s="14" t="s">
        <v>31</v>
      </c>
      <c r="B80" s="15"/>
      <c r="C80" s="15"/>
      <c r="D80" s="24">
        <f>0</f>
        <v>0</v>
      </c>
      <c r="E80" s="15"/>
      <c r="F80" s="15"/>
      <c r="G80" s="15"/>
      <c r="H80" s="15"/>
      <c r="I80" s="15"/>
      <c r="J80" s="15"/>
      <c r="K80" s="15"/>
      <c r="L80" s="15"/>
      <c r="M80" s="24">
        <f>0</f>
        <v>0</v>
      </c>
      <c r="N80" s="15"/>
      <c r="O80" s="24">
        <f>0</f>
        <v>0</v>
      </c>
      <c r="P80" s="24">
        <f>0</f>
        <v>0</v>
      </c>
      <c r="Q80" s="28" t="s">
        <v>39</v>
      </c>
      <c r="R80" s="15" t="s">
        <v>51</v>
      </c>
      <c r="S80" s="24">
        <f>2170000</f>
        <v>2170000</v>
      </c>
      <c r="T80" s="15"/>
      <c r="U80" s="7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</row>
    <row r="81" spans="1:148" ht="15">
      <c r="A81" s="14" t="s">
        <v>31</v>
      </c>
      <c r="B81" s="15"/>
      <c r="C81" s="15"/>
      <c r="D81" s="24">
        <f>0</f>
        <v>0</v>
      </c>
      <c r="E81" s="15"/>
      <c r="F81" s="15"/>
      <c r="G81" s="15"/>
      <c r="H81" s="15"/>
      <c r="I81" s="15"/>
      <c r="J81" s="15"/>
      <c r="K81" s="15"/>
      <c r="L81" s="15"/>
      <c r="M81" s="24">
        <f>0</f>
        <v>0</v>
      </c>
      <c r="N81" s="15"/>
      <c r="O81" s="24">
        <f>0</f>
        <v>0</v>
      </c>
      <c r="P81" s="24">
        <f>0</f>
        <v>0</v>
      </c>
      <c r="Q81" s="28" t="s">
        <v>39</v>
      </c>
      <c r="R81" s="15" t="s">
        <v>52</v>
      </c>
      <c r="S81" s="24">
        <f>2100000</f>
        <v>2100000</v>
      </c>
      <c r="T81" s="15"/>
      <c r="U81" s="7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</row>
    <row r="82" spans="1:148" ht="15">
      <c r="A82" s="14" t="s">
        <v>31</v>
      </c>
      <c r="B82" s="15"/>
      <c r="C82" s="15"/>
      <c r="D82" s="24">
        <f>0</f>
        <v>0</v>
      </c>
      <c r="E82" s="15"/>
      <c r="F82" s="15"/>
      <c r="G82" s="15"/>
      <c r="H82" s="15"/>
      <c r="I82" s="15"/>
      <c r="J82" s="15"/>
      <c r="K82" s="15"/>
      <c r="L82" s="15"/>
      <c r="M82" s="24">
        <f>0</f>
        <v>0</v>
      </c>
      <c r="N82" s="15"/>
      <c r="O82" s="24">
        <f>0</f>
        <v>0</v>
      </c>
      <c r="P82" s="24">
        <f>0</f>
        <v>0</v>
      </c>
      <c r="Q82" s="28" t="s">
        <v>39</v>
      </c>
      <c r="R82" s="15" t="s">
        <v>53</v>
      </c>
      <c r="S82" s="24">
        <f>2175178.08</f>
        <v>2175178.08</v>
      </c>
      <c r="T82" s="15"/>
      <c r="U82" s="7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</row>
    <row r="83" spans="1:148" ht="15">
      <c r="A83" s="14" t="s">
        <v>31</v>
      </c>
      <c r="B83" s="15"/>
      <c r="C83" s="15"/>
      <c r="D83" s="24">
        <f>0</f>
        <v>0</v>
      </c>
      <c r="E83" s="15"/>
      <c r="F83" s="15"/>
      <c r="G83" s="15"/>
      <c r="H83" s="15"/>
      <c r="I83" s="15"/>
      <c r="J83" s="15"/>
      <c r="K83" s="15"/>
      <c r="L83" s="15"/>
      <c r="M83" s="24">
        <f>0</f>
        <v>0</v>
      </c>
      <c r="N83" s="15"/>
      <c r="O83" s="24">
        <f>0</f>
        <v>0</v>
      </c>
      <c r="P83" s="24">
        <f>0</f>
        <v>0</v>
      </c>
      <c r="Q83" s="28" t="s">
        <v>39</v>
      </c>
      <c r="R83" s="15" t="s">
        <v>54</v>
      </c>
      <c r="S83" s="24">
        <f>2175945.21</f>
        <v>2175945.21</v>
      </c>
      <c r="T83" s="15"/>
      <c r="U83" s="7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</row>
    <row r="84" spans="1:148" ht="89.25">
      <c r="A84" s="11" t="s">
        <v>30</v>
      </c>
      <c r="B84" s="12" t="s">
        <v>77</v>
      </c>
      <c r="C84" s="13" t="s">
        <v>32</v>
      </c>
      <c r="D84" s="23">
        <f>150000000</f>
        <v>150000000</v>
      </c>
      <c r="E84" s="13" t="s">
        <v>68</v>
      </c>
      <c r="F84" s="13" t="s">
        <v>78</v>
      </c>
      <c r="G84" s="13" t="s">
        <v>35</v>
      </c>
      <c r="H84" s="13"/>
      <c r="I84" s="13" t="s">
        <v>72</v>
      </c>
      <c r="J84" s="13" t="s">
        <v>73</v>
      </c>
      <c r="K84" s="12" t="s">
        <v>76</v>
      </c>
      <c r="L84" s="13"/>
      <c r="M84" s="23">
        <f>0</f>
        <v>0</v>
      </c>
      <c r="N84" s="13"/>
      <c r="O84" s="23">
        <f>0</f>
        <v>0</v>
      </c>
      <c r="P84" s="23">
        <f>150000000</f>
        <v>150000000</v>
      </c>
      <c r="Q84" s="27" t="s">
        <v>39</v>
      </c>
      <c r="R84" s="13" t="s">
        <v>49</v>
      </c>
      <c r="S84" s="23">
        <f>560000</f>
        <v>560000</v>
      </c>
      <c r="T84" s="13"/>
      <c r="U84" s="7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</row>
    <row r="85" spans="1:148" ht="15">
      <c r="A85" s="14" t="s">
        <v>31</v>
      </c>
      <c r="B85" s="15"/>
      <c r="C85" s="15"/>
      <c r="D85" s="24">
        <f>0</f>
        <v>0</v>
      </c>
      <c r="E85" s="15"/>
      <c r="F85" s="15"/>
      <c r="G85" s="15"/>
      <c r="H85" s="15"/>
      <c r="I85" s="15"/>
      <c r="J85" s="15"/>
      <c r="K85" s="15"/>
      <c r="L85" s="15"/>
      <c r="M85" s="24">
        <f>0</f>
        <v>0</v>
      </c>
      <c r="N85" s="15"/>
      <c r="O85" s="24">
        <f>0</f>
        <v>0</v>
      </c>
      <c r="P85" s="24">
        <f>0</f>
        <v>0</v>
      </c>
      <c r="Q85" s="28" t="s">
        <v>39</v>
      </c>
      <c r="R85" s="15" t="s">
        <v>50</v>
      </c>
      <c r="S85" s="24">
        <f>1050000</f>
        <v>1050000</v>
      </c>
      <c r="T85" s="15"/>
      <c r="U85" s="7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</row>
    <row r="86" spans="1:148" ht="15">
      <c r="A86" s="14" t="s">
        <v>31</v>
      </c>
      <c r="B86" s="15"/>
      <c r="C86" s="15"/>
      <c r="D86" s="24">
        <f>0</f>
        <v>0</v>
      </c>
      <c r="E86" s="15"/>
      <c r="F86" s="15"/>
      <c r="G86" s="15"/>
      <c r="H86" s="15"/>
      <c r="I86" s="15"/>
      <c r="J86" s="15"/>
      <c r="K86" s="15"/>
      <c r="L86" s="15"/>
      <c r="M86" s="24">
        <f>0</f>
        <v>0</v>
      </c>
      <c r="N86" s="15"/>
      <c r="O86" s="24">
        <f>0</f>
        <v>0</v>
      </c>
      <c r="P86" s="24">
        <f>0</f>
        <v>0</v>
      </c>
      <c r="Q86" s="28" t="s">
        <v>39</v>
      </c>
      <c r="R86" s="15" t="s">
        <v>51</v>
      </c>
      <c r="S86" s="24">
        <f>1085000</f>
        <v>1085000</v>
      </c>
      <c r="T86" s="15"/>
      <c r="U86" s="7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</row>
    <row r="87" spans="1:148" ht="15">
      <c r="A87" s="14" t="s">
        <v>31</v>
      </c>
      <c r="B87" s="15"/>
      <c r="C87" s="15"/>
      <c r="D87" s="24">
        <f>0</f>
        <v>0</v>
      </c>
      <c r="E87" s="15"/>
      <c r="F87" s="15"/>
      <c r="G87" s="15"/>
      <c r="H87" s="15"/>
      <c r="I87" s="15"/>
      <c r="J87" s="15"/>
      <c r="K87" s="15"/>
      <c r="L87" s="15"/>
      <c r="M87" s="24">
        <f>0</f>
        <v>0</v>
      </c>
      <c r="N87" s="15"/>
      <c r="O87" s="24">
        <f>0</f>
        <v>0</v>
      </c>
      <c r="P87" s="24">
        <f>0</f>
        <v>0</v>
      </c>
      <c r="Q87" s="28" t="s">
        <v>39</v>
      </c>
      <c r="R87" s="15" t="s">
        <v>52</v>
      </c>
      <c r="S87" s="24">
        <f>1050000</f>
        <v>1050000</v>
      </c>
      <c r="T87" s="15"/>
      <c r="U87" s="7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</row>
    <row r="88" spans="1:148" ht="15">
      <c r="A88" s="14" t="s">
        <v>31</v>
      </c>
      <c r="B88" s="15"/>
      <c r="C88" s="15"/>
      <c r="D88" s="24">
        <f>0</f>
        <v>0</v>
      </c>
      <c r="E88" s="15"/>
      <c r="F88" s="15"/>
      <c r="G88" s="15"/>
      <c r="H88" s="15"/>
      <c r="I88" s="15"/>
      <c r="J88" s="15"/>
      <c r="K88" s="15"/>
      <c r="L88" s="15"/>
      <c r="M88" s="24">
        <f>0</f>
        <v>0</v>
      </c>
      <c r="N88" s="15"/>
      <c r="O88" s="24">
        <f>0</f>
        <v>0</v>
      </c>
      <c r="P88" s="24">
        <f>0</f>
        <v>0</v>
      </c>
      <c r="Q88" s="28" t="s">
        <v>39</v>
      </c>
      <c r="R88" s="15" t="s">
        <v>53</v>
      </c>
      <c r="S88" s="24">
        <f>1087589.04</f>
        <v>1087589.04</v>
      </c>
      <c r="T88" s="15"/>
      <c r="U88" s="7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</row>
    <row r="89" spans="1:148" ht="15">
      <c r="A89" s="14" t="s">
        <v>31</v>
      </c>
      <c r="B89" s="15"/>
      <c r="C89" s="15"/>
      <c r="D89" s="24">
        <f>0</f>
        <v>0</v>
      </c>
      <c r="E89" s="15"/>
      <c r="F89" s="15"/>
      <c r="G89" s="15"/>
      <c r="H89" s="15"/>
      <c r="I89" s="15"/>
      <c r="J89" s="15"/>
      <c r="K89" s="15"/>
      <c r="L89" s="15"/>
      <c r="M89" s="24">
        <f>0</f>
        <v>0</v>
      </c>
      <c r="N89" s="15"/>
      <c r="O89" s="24">
        <f>0</f>
        <v>0</v>
      </c>
      <c r="P89" s="24">
        <f>0</f>
        <v>0</v>
      </c>
      <c r="Q89" s="28" t="s">
        <v>39</v>
      </c>
      <c r="R89" s="15" t="s">
        <v>54</v>
      </c>
      <c r="S89" s="24">
        <f>1087972.6</f>
        <v>1087972.6</v>
      </c>
      <c r="T89" s="15"/>
      <c r="U89" s="7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</row>
    <row r="90" spans="1:148" ht="89.25">
      <c r="A90" s="11" t="s">
        <v>30</v>
      </c>
      <c r="B90" s="12" t="s">
        <v>66</v>
      </c>
      <c r="C90" s="13" t="s">
        <v>32</v>
      </c>
      <c r="D90" s="23">
        <f>150000000</f>
        <v>150000000</v>
      </c>
      <c r="E90" s="13" t="s">
        <v>68</v>
      </c>
      <c r="F90" s="13" t="s">
        <v>79</v>
      </c>
      <c r="G90" s="13" t="s">
        <v>35</v>
      </c>
      <c r="H90" s="13"/>
      <c r="I90" s="13" t="s">
        <v>80</v>
      </c>
      <c r="J90" s="13" t="s">
        <v>81</v>
      </c>
      <c r="K90" s="12" t="s">
        <v>76</v>
      </c>
      <c r="L90" s="13"/>
      <c r="M90" s="23">
        <f>0</f>
        <v>0</v>
      </c>
      <c r="N90" s="13"/>
      <c r="O90" s="23">
        <f>0</f>
        <v>0</v>
      </c>
      <c r="P90" s="23">
        <f>150000000</f>
        <v>150000000</v>
      </c>
      <c r="Q90" s="27" t="s">
        <v>39</v>
      </c>
      <c r="R90" s="13" t="s">
        <v>49</v>
      </c>
      <c r="S90" s="23">
        <f>280000</f>
        <v>280000</v>
      </c>
      <c r="T90" s="13"/>
      <c r="U90" s="7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</row>
    <row r="91" spans="1:148" ht="15">
      <c r="A91" s="14" t="s">
        <v>31</v>
      </c>
      <c r="B91" s="15"/>
      <c r="C91" s="15"/>
      <c r="D91" s="24">
        <f>0</f>
        <v>0</v>
      </c>
      <c r="E91" s="15"/>
      <c r="F91" s="15"/>
      <c r="G91" s="15"/>
      <c r="H91" s="15"/>
      <c r="I91" s="15"/>
      <c r="J91" s="15"/>
      <c r="K91" s="15"/>
      <c r="L91" s="15"/>
      <c r="M91" s="24">
        <f>0</f>
        <v>0</v>
      </c>
      <c r="N91" s="15"/>
      <c r="O91" s="24">
        <f>0</f>
        <v>0</v>
      </c>
      <c r="P91" s="24">
        <f>0</f>
        <v>0</v>
      </c>
      <c r="Q91" s="28" t="s">
        <v>39</v>
      </c>
      <c r="R91" s="15" t="s">
        <v>50</v>
      </c>
      <c r="S91" s="24">
        <f>1050000</f>
        <v>1050000</v>
      </c>
      <c r="T91" s="15"/>
      <c r="U91" s="7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</row>
    <row r="92" spans="1:148" ht="15">
      <c r="A92" s="14" t="s">
        <v>31</v>
      </c>
      <c r="B92" s="15"/>
      <c r="C92" s="15"/>
      <c r="D92" s="24">
        <f>0</f>
        <v>0</v>
      </c>
      <c r="E92" s="15"/>
      <c r="F92" s="15"/>
      <c r="G92" s="15"/>
      <c r="H92" s="15"/>
      <c r="I92" s="15"/>
      <c r="J92" s="15"/>
      <c r="K92" s="15"/>
      <c r="L92" s="15"/>
      <c r="M92" s="24">
        <f>0</f>
        <v>0</v>
      </c>
      <c r="N92" s="15"/>
      <c r="O92" s="24">
        <f>0</f>
        <v>0</v>
      </c>
      <c r="P92" s="24">
        <f>0</f>
        <v>0</v>
      </c>
      <c r="Q92" s="28" t="s">
        <v>39</v>
      </c>
      <c r="R92" s="15" t="s">
        <v>51</v>
      </c>
      <c r="S92" s="24">
        <f>1085000</f>
        <v>1085000</v>
      </c>
      <c r="T92" s="15"/>
      <c r="U92" s="7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</row>
    <row r="93" spans="1:148" ht="15">
      <c r="A93" s="14" t="s">
        <v>31</v>
      </c>
      <c r="B93" s="15"/>
      <c r="C93" s="15"/>
      <c r="D93" s="24">
        <f>0</f>
        <v>0</v>
      </c>
      <c r="E93" s="15"/>
      <c r="F93" s="15"/>
      <c r="G93" s="15"/>
      <c r="H93" s="15"/>
      <c r="I93" s="15"/>
      <c r="J93" s="15"/>
      <c r="K93" s="15"/>
      <c r="L93" s="15"/>
      <c r="M93" s="24">
        <f>0</f>
        <v>0</v>
      </c>
      <c r="N93" s="15"/>
      <c r="O93" s="24">
        <f>0</f>
        <v>0</v>
      </c>
      <c r="P93" s="24">
        <f>0</f>
        <v>0</v>
      </c>
      <c r="Q93" s="28" t="s">
        <v>39</v>
      </c>
      <c r="R93" s="15" t="s">
        <v>52</v>
      </c>
      <c r="S93" s="24">
        <f>1050000</f>
        <v>1050000</v>
      </c>
      <c r="T93" s="15"/>
      <c r="U93" s="7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</row>
    <row r="94" spans="1:148" ht="15">
      <c r="A94" s="14" t="s">
        <v>31</v>
      </c>
      <c r="B94" s="15"/>
      <c r="C94" s="15"/>
      <c r="D94" s="24">
        <f>0</f>
        <v>0</v>
      </c>
      <c r="E94" s="15"/>
      <c r="F94" s="15"/>
      <c r="G94" s="15"/>
      <c r="H94" s="15"/>
      <c r="I94" s="15"/>
      <c r="J94" s="15"/>
      <c r="K94" s="15"/>
      <c r="L94" s="15"/>
      <c r="M94" s="24">
        <f>0</f>
        <v>0</v>
      </c>
      <c r="N94" s="15"/>
      <c r="O94" s="24">
        <f>0</f>
        <v>0</v>
      </c>
      <c r="P94" s="24">
        <f>0</f>
        <v>0</v>
      </c>
      <c r="Q94" s="28" t="s">
        <v>39</v>
      </c>
      <c r="R94" s="15" t="s">
        <v>53</v>
      </c>
      <c r="S94" s="24">
        <f>1087589.04</f>
        <v>1087589.04</v>
      </c>
      <c r="T94" s="15"/>
      <c r="U94" s="7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</row>
    <row r="95" spans="1:148" ht="15">
      <c r="A95" s="14" t="s">
        <v>31</v>
      </c>
      <c r="B95" s="15"/>
      <c r="C95" s="15"/>
      <c r="D95" s="24">
        <f>0</f>
        <v>0</v>
      </c>
      <c r="E95" s="15"/>
      <c r="F95" s="15"/>
      <c r="G95" s="15"/>
      <c r="H95" s="15"/>
      <c r="I95" s="15"/>
      <c r="J95" s="15"/>
      <c r="K95" s="15"/>
      <c r="L95" s="15"/>
      <c r="M95" s="24">
        <f>0</f>
        <v>0</v>
      </c>
      <c r="N95" s="15"/>
      <c r="O95" s="24">
        <f>0</f>
        <v>0</v>
      </c>
      <c r="P95" s="24">
        <f>0</f>
        <v>0</v>
      </c>
      <c r="Q95" s="28" t="s">
        <v>39</v>
      </c>
      <c r="R95" s="15" t="s">
        <v>54</v>
      </c>
      <c r="S95" s="24">
        <f>1087972.6</f>
        <v>1087972.6</v>
      </c>
      <c r="T95" s="15"/>
      <c r="U95" s="7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</row>
    <row r="96" spans="1:148" ht="89.25">
      <c r="A96" s="11" t="s">
        <v>30</v>
      </c>
      <c r="B96" s="12" t="s">
        <v>82</v>
      </c>
      <c r="C96" s="13" t="s">
        <v>32</v>
      </c>
      <c r="D96" s="23">
        <f>300000000</f>
        <v>300000000</v>
      </c>
      <c r="E96" s="13" t="s">
        <v>68</v>
      </c>
      <c r="F96" s="13" t="s">
        <v>83</v>
      </c>
      <c r="G96" s="13" t="s">
        <v>35</v>
      </c>
      <c r="H96" s="13"/>
      <c r="I96" s="13" t="s">
        <v>80</v>
      </c>
      <c r="J96" s="13" t="s">
        <v>81</v>
      </c>
      <c r="K96" s="12" t="s">
        <v>84</v>
      </c>
      <c r="L96" s="13"/>
      <c r="M96" s="23">
        <f>0</f>
        <v>0</v>
      </c>
      <c r="N96" s="13"/>
      <c r="O96" s="23">
        <f>0</f>
        <v>0</v>
      </c>
      <c r="P96" s="23">
        <f>300000000</f>
        <v>300000000</v>
      </c>
      <c r="Q96" s="27" t="s">
        <v>39</v>
      </c>
      <c r="R96" s="13" t="s">
        <v>49</v>
      </c>
      <c r="S96" s="23">
        <f>586885.25</f>
        <v>586885.25</v>
      </c>
      <c r="T96" s="13"/>
      <c r="U96" s="7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</row>
    <row r="97" spans="1:148" ht="15">
      <c r="A97" s="14" t="s">
        <v>31</v>
      </c>
      <c r="B97" s="15"/>
      <c r="C97" s="15"/>
      <c r="D97" s="24">
        <f>0</f>
        <v>0</v>
      </c>
      <c r="E97" s="15"/>
      <c r="F97" s="15"/>
      <c r="G97" s="15"/>
      <c r="H97" s="15"/>
      <c r="I97" s="15"/>
      <c r="J97" s="15"/>
      <c r="K97" s="15"/>
      <c r="L97" s="15"/>
      <c r="M97" s="24">
        <f>0</f>
        <v>0</v>
      </c>
      <c r="N97" s="15"/>
      <c r="O97" s="24">
        <f>0</f>
        <v>0</v>
      </c>
      <c r="P97" s="24">
        <f>0</f>
        <v>0</v>
      </c>
      <c r="Q97" s="28" t="s">
        <v>39</v>
      </c>
      <c r="R97" s="15" t="s">
        <v>50</v>
      </c>
      <c r="S97" s="24">
        <f>2200819.67</f>
        <v>2200819.67</v>
      </c>
      <c r="T97" s="15"/>
      <c r="U97" s="7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</row>
    <row r="98" spans="1:148" ht="15">
      <c r="A98" s="14" t="s">
        <v>31</v>
      </c>
      <c r="B98" s="15"/>
      <c r="C98" s="15"/>
      <c r="D98" s="24">
        <f>0</f>
        <v>0</v>
      </c>
      <c r="E98" s="15"/>
      <c r="F98" s="15"/>
      <c r="G98" s="15"/>
      <c r="H98" s="15"/>
      <c r="I98" s="15"/>
      <c r="J98" s="15"/>
      <c r="K98" s="15"/>
      <c r="L98" s="15"/>
      <c r="M98" s="24">
        <f>0</f>
        <v>0</v>
      </c>
      <c r="N98" s="15"/>
      <c r="O98" s="24">
        <f>0</f>
        <v>0</v>
      </c>
      <c r="P98" s="24">
        <f>0</f>
        <v>0</v>
      </c>
      <c r="Q98" s="28" t="s">
        <v>39</v>
      </c>
      <c r="R98" s="15" t="s">
        <v>51</v>
      </c>
      <c r="S98" s="24">
        <f>2274180.33</f>
        <v>2274180.33</v>
      </c>
      <c r="T98" s="15"/>
      <c r="U98" s="7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</row>
    <row r="99" spans="1:148" ht="15">
      <c r="A99" s="14" t="s">
        <v>31</v>
      </c>
      <c r="B99" s="15"/>
      <c r="C99" s="15"/>
      <c r="D99" s="24">
        <f>0</f>
        <v>0</v>
      </c>
      <c r="E99" s="15"/>
      <c r="F99" s="15"/>
      <c r="G99" s="15"/>
      <c r="H99" s="15"/>
      <c r="I99" s="15"/>
      <c r="J99" s="15"/>
      <c r="K99" s="15"/>
      <c r="L99" s="15"/>
      <c r="M99" s="24">
        <f>0</f>
        <v>0</v>
      </c>
      <c r="N99" s="15"/>
      <c r="O99" s="24">
        <f>0</f>
        <v>0</v>
      </c>
      <c r="P99" s="24">
        <f>0</f>
        <v>0</v>
      </c>
      <c r="Q99" s="28" t="s">
        <v>39</v>
      </c>
      <c r="R99" s="15" t="s">
        <v>52</v>
      </c>
      <c r="S99" s="24">
        <f>2200819.67</f>
        <v>2200819.67</v>
      </c>
      <c r="T99" s="15"/>
      <c r="U99" s="7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</row>
    <row r="100" spans="1:148" ht="15">
      <c r="A100" s="14" t="s">
        <v>31</v>
      </c>
      <c r="B100" s="15"/>
      <c r="C100" s="15"/>
      <c r="D100" s="24">
        <f>0</f>
        <v>0</v>
      </c>
      <c r="E100" s="15"/>
      <c r="F100" s="15"/>
      <c r="G100" s="15"/>
      <c r="H100" s="15"/>
      <c r="I100" s="15"/>
      <c r="J100" s="15"/>
      <c r="K100" s="15"/>
      <c r="L100" s="15"/>
      <c r="M100" s="24">
        <f>0</f>
        <v>0</v>
      </c>
      <c r="N100" s="15"/>
      <c r="O100" s="24">
        <f>0</f>
        <v>0</v>
      </c>
      <c r="P100" s="24">
        <f>0</f>
        <v>0</v>
      </c>
      <c r="Q100" s="28" t="s">
        <v>39</v>
      </c>
      <c r="R100" s="15" t="s">
        <v>53</v>
      </c>
      <c r="S100" s="24">
        <f>2279607</f>
        <v>2279607</v>
      </c>
      <c r="T100" s="15"/>
      <c r="U100" s="7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</row>
    <row r="101" spans="1:148" ht="15">
      <c r="A101" s="14" t="s">
        <v>31</v>
      </c>
      <c r="B101" s="15"/>
      <c r="C101" s="15"/>
      <c r="D101" s="24">
        <f>0</f>
        <v>0</v>
      </c>
      <c r="E101" s="15"/>
      <c r="F101" s="15"/>
      <c r="G101" s="15"/>
      <c r="H101" s="15"/>
      <c r="I101" s="15"/>
      <c r="J101" s="15"/>
      <c r="K101" s="15"/>
      <c r="L101" s="15"/>
      <c r="M101" s="24">
        <f>0</f>
        <v>0</v>
      </c>
      <c r="N101" s="15"/>
      <c r="O101" s="24">
        <f>0</f>
        <v>0</v>
      </c>
      <c r="P101" s="24">
        <f>0</f>
        <v>0</v>
      </c>
      <c r="Q101" s="28" t="s">
        <v>39</v>
      </c>
      <c r="R101" s="15" t="s">
        <v>54</v>
      </c>
      <c r="S101" s="24">
        <f>2280410.96</f>
        <v>2280410.96</v>
      </c>
      <c r="T101" s="15"/>
      <c r="U101" s="7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</row>
    <row r="102" spans="1:148" ht="89.25">
      <c r="A102" s="11" t="s">
        <v>30</v>
      </c>
      <c r="B102" s="12" t="s">
        <v>85</v>
      </c>
      <c r="C102" s="13" t="s">
        <v>32</v>
      </c>
      <c r="D102" s="23">
        <f>170000000</f>
        <v>170000000</v>
      </c>
      <c r="E102" s="13" t="s">
        <v>68</v>
      </c>
      <c r="F102" s="13" t="s">
        <v>86</v>
      </c>
      <c r="G102" s="13" t="s">
        <v>35</v>
      </c>
      <c r="H102" s="13"/>
      <c r="I102" s="13" t="s">
        <v>80</v>
      </c>
      <c r="J102" s="13" t="s">
        <v>81</v>
      </c>
      <c r="K102" s="12" t="s">
        <v>84</v>
      </c>
      <c r="L102" s="13"/>
      <c r="M102" s="23">
        <f>0</f>
        <v>0</v>
      </c>
      <c r="N102" s="13"/>
      <c r="O102" s="23">
        <f>0</f>
        <v>0</v>
      </c>
      <c r="P102" s="23">
        <f>170000000</f>
        <v>170000000</v>
      </c>
      <c r="Q102" s="27" t="s">
        <v>39</v>
      </c>
      <c r="R102" s="13" t="s">
        <v>49</v>
      </c>
      <c r="S102" s="23">
        <f>332568.31</f>
        <v>332568.31</v>
      </c>
      <c r="T102" s="13"/>
      <c r="U102" s="7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</row>
    <row r="103" spans="1:148" ht="15">
      <c r="A103" s="14" t="s">
        <v>31</v>
      </c>
      <c r="B103" s="15"/>
      <c r="C103" s="15"/>
      <c r="D103" s="24">
        <f>0</f>
        <v>0</v>
      </c>
      <c r="E103" s="15"/>
      <c r="F103" s="15"/>
      <c r="G103" s="15"/>
      <c r="H103" s="15"/>
      <c r="I103" s="15"/>
      <c r="J103" s="15"/>
      <c r="K103" s="15"/>
      <c r="L103" s="15"/>
      <c r="M103" s="24">
        <f>0</f>
        <v>0</v>
      </c>
      <c r="N103" s="15"/>
      <c r="O103" s="24">
        <f>0</f>
        <v>0</v>
      </c>
      <c r="P103" s="24">
        <f>0</f>
        <v>0</v>
      </c>
      <c r="Q103" s="28" t="s">
        <v>39</v>
      </c>
      <c r="R103" s="15" t="s">
        <v>50</v>
      </c>
      <c r="S103" s="24">
        <f>1247131.15</f>
        <v>1247131.15</v>
      </c>
      <c r="T103" s="15"/>
      <c r="U103" s="7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</row>
    <row r="104" spans="1:148" ht="15">
      <c r="A104" s="14" t="s">
        <v>31</v>
      </c>
      <c r="B104" s="15"/>
      <c r="C104" s="15"/>
      <c r="D104" s="24">
        <f>0</f>
        <v>0</v>
      </c>
      <c r="E104" s="15"/>
      <c r="F104" s="15"/>
      <c r="G104" s="15"/>
      <c r="H104" s="15"/>
      <c r="I104" s="15"/>
      <c r="J104" s="15"/>
      <c r="K104" s="15"/>
      <c r="L104" s="15"/>
      <c r="M104" s="24">
        <f>0</f>
        <v>0</v>
      </c>
      <c r="N104" s="15"/>
      <c r="O104" s="24">
        <f>0</f>
        <v>0</v>
      </c>
      <c r="P104" s="24">
        <f>0</f>
        <v>0</v>
      </c>
      <c r="Q104" s="28" t="s">
        <v>39</v>
      </c>
      <c r="R104" s="15" t="s">
        <v>51</v>
      </c>
      <c r="S104" s="24">
        <f>1288702.19</f>
        <v>1288702.19</v>
      </c>
      <c r="T104" s="15"/>
      <c r="U104" s="7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</row>
    <row r="105" spans="1:148" ht="15">
      <c r="A105" s="14" t="s">
        <v>31</v>
      </c>
      <c r="B105" s="15"/>
      <c r="C105" s="15"/>
      <c r="D105" s="24">
        <f>0</f>
        <v>0</v>
      </c>
      <c r="E105" s="15"/>
      <c r="F105" s="15"/>
      <c r="G105" s="15"/>
      <c r="H105" s="15"/>
      <c r="I105" s="15"/>
      <c r="J105" s="15"/>
      <c r="K105" s="15"/>
      <c r="L105" s="15"/>
      <c r="M105" s="24">
        <f>0</f>
        <v>0</v>
      </c>
      <c r="N105" s="15"/>
      <c r="O105" s="24">
        <f>0</f>
        <v>0</v>
      </c>
      <c r="P105" s="24">
        <f>0</f>
        <v>0</v>
      </c>
      <c r="Q105" s="28" t="s">
        <v>39</v>
      </c>
      <c r="R105" s="15" t="s">
        <v>52</v>
      </c>
      <c r="S105" s="24">
        <f>1247131.15</f>
        <v>1247131.15</v>
      </c>
      <c r="T105" s="15"/>
      <c r="U105" s="7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</row>
    <row r="106" spans="1:148" ht="15">
      <c r="A106" s="14" t="s">
        <v>31</v>
      </c>
      <c r="B106" s="15"/>
      <c r="C106" s="15"/>
      <c r="D106" s="24">
        <f>0</f>
        <v>0</v>
      </c>
      <c r="E106" s="15"/>
      <c r="F106" s="15"/>
      <c r="G106" s="15"/>
      <c r="H106" s="15"/>
      <c r="I106" s="15"/>
      <c r="J106" s="15"/>
      <c r="K106" s="15"/>
      <c r="L106" s="15"/>
      <c r="M106" s="24">
        <f>0</f>
        <v>0</v>
      </c>
      <c r="N106" s="15"/>
      <c r="O106" s="24">
        <f>0</f>
        <v>0</v>
      </c>
      <c r="P106" s="24">
        <f>0</f>
        <v>0</v>
      </c>
      <c r="Q106" s="28" t="s">
        <v>39</v>
      </c>
      <c r="R106" s="15" t="s">
        <v>53</v>
      </c>
      <c r="S106" s="24">
        <f>1291777.3</f>
        <v>1291777.3</v>
      </c>
      <c r="T106" s="15"/>
      <c r="U106" s="7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</row>
    <row r="107" spans="1:148" ht="15">
      <c r="A107" s="14" t="s">
        <v>31</v>
      </c>
      <c r="B107" s="15"/>
      <c r="C107" s="15"/>
      <c r="D107" s="24">
        <f>0</f>
        <v>0</v>
      </c>
      <c r="E107" s="15"/>
      <c r="F107" s="15"/>
      <c r="G107" s="15"/>
      <c r="H107" s="15"/>
      <c r="I107" s="15"/>
      <c r="J107" s="15"/>
      <c r="K107" s="15"/>
      <c r="L107" s="15"/>
      <c r="M107" s="24">
        <f>0</f>
        <v>0</v>
      </c>
      <c r="N107" s="15"/>
      <c r="O107" s="24">
        <f>0</f>
        <v>0</v>
      </c>
      <c r="P107" s="24">
        <f>0</f>
        <v>0</v>
      </c>
      <c r="Q107" s="28" t="s">
        <v>39</v>
      </c>
      <c r="R107" s="15" t="s">
        <v>54</v>
      </c>
      <c r="S107" s="24">
        <f>1292232.88</f>
        <v>1292232.88</v>
      </c>
      <c r="T107" s="15"/>
      <c r="U107" s="7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</row>
    <row r="108" spans="1:148" ht="89.25">
      <c r="A108" s="11" t="s">
        <v>30</v>
      </c>
      <c r="B108" s="12" t="s">
        <v>87</v>
      </c>
      <c r="C108" s="13" t="s">
        <v>32</v>
      </c>
      <c r="D108" s="23">
        <f>130000000</f>
        <v>130000000</v>
      </c>
      <c r="E108" s="13" t="s">
        <v>68</v>
      </c>
      <c r="F108" s="13" t="s">
        <v>88</v>
      </c>
      <c r="G108" s="13" t="s">
        <v>35</v>
      </c>
      <c r="H108" s="13"/>
      <c r="I108" s="13" t="s">
        <v>49</v>
      </c>
      <c r="J108" s="13" t="s">
        <v>89</v>
      </c>
      <c r="K108" s="12" t="s">
        <v>84</v>
      </c>
      <c r="L108" s="13"/>
      <c r="M108" s="23">
        <f>0</f>
        <v>0</v>
      </c>
      <c r="N108" s="13"/>
      <c r="O108" s="23">
        <f>0</f>
        <v>0</v>
      </c>
      <c r="P108" s="23">
        <f>130000000</f>
        <v>130000000</v>
      </c>
      <c r="Q108" s="27" t="s">
        <v>39</v>
      </c>
      <c r="R108" s="13" t="s">
        <v>90</v>
      </c>
      <c r="S108" s="23">
        <f>31789.62</f>
        <v>31789.62</v>
      </c>
      <c r="T108" s="13"/>
      <c r="U108" s="7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</row>
    <row r="109" spans="1:148" ht="15">
      <c r="A109" s="14" t="s">
        <v>31</v>
      </c>
      <c r="B109" s="15"/>
      <c r="C109" s="15"/>
      <c r="D109" s="24">
        <f>0</f>
        <v>0</v>
      </c>
      <c r="E109" s="15"/>
      <c r="F109" s="15"/>
      <c r="G109" s="15"/>
      <c r="H109" s="15"/>
      <c r="I109" s="15"/>
      <c r="J109" s="15"/>
      <c r="K109" s="15"/>
      <c r="L109" s="15"/>
      <c r="M109" s="24">
        <f>0</f>
        <v>0</v>
      </c>
      <c r="N109" s="15"/>
      <c r="O109" s="24">
        <f>0</f>
        <v>0</v>
      </c>
      <c r="P109" s="24">
        <f>0</f>
        <v>0</v>
      </c>
      <c r="Q109" s="28" t="s">
        <v>39</v>
      </c>
      <c r="R109" s="15" t="s">
        <v>50</v>
      </c>
      <c r="S109" s="24">
        <f>953688.52</f>
        <v>953688.52</v>
      </c>
      <c r="T109" s="15"/>
      <c r="U109" s="7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</row>
    <row r="110" spans="1:148" ht="15">
      <c r="A110" s="14" t="s">
        <v>31</v>
      </c>
      <c r="B110" s="15"/>
      <c r="C110" s="15"/>
      <c r="D110" s="24">
        <f>0</f>
        <v>0</v>
      </c>
      <c r="E110" s="15"/>
      <c r="F110" s="15"/>
      <c r="G110" s="15"/>
      <c r="H110" s="15"/>
      <c r="I110" s="15"/>
      <c r="J110" s="15"/>
      <c r="K110" s="15"/>
      <c r="L110" s="15"/>
      <c r="M110" s="24">
        <f>0</f>
        <v>0</v>
      </c>
      <c r="N110" s="15"/>
      <c r="O110" s="24">
        <f>0</f>
        <v>0</v>
      </c>
      <c r="P110" s="24">
        <f>0</f>
        <v>0</v>
      </c>
      <c r="Q110" s="28" t="s">
        <v>39</v>
      </c>
      <c r="R110" s="15" t="s">
        <v>51</v>
      </c>
      <c r="S110" s="24">
        <f>985478.14</f>
        <v>985478.14</v>
      </c>
      <c r="T110" s="15"/>
      <c r="U110" s="7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</row>
    <row r="111" spans="1:148" ht="15">
      <c r="A111" s="14" t="s">
        <v>31</v>
      </c>
      <c r="B111" s="15"/>
      <c r="C111" s="15"/>
      <c r="D111" s="24">
        <f>0</f>
        <v>0</v>
      </c>
      <c r="E111" s="15"/>
      <c r="F111" s="15"/>
      <c r="G111" s="15"/>
      <c r="H111" s="15"/>
      <c r="I111" s="15"/>
      <c r="J111" s="15"/>
      <c r="K111" s="15"/>
      <c r="L111" s="15"/>
      <c r="M111" s="24">
        <f>0</f>
        <v>0</v>
      </c>
      <c r="N111" s="15"/>
      <c r="O111" s="24">
        <f>0</f>
        <v>0</v>
      </c>
      <c r="P111" s="24">
        <f>0</f>
        <v>0</v>
      </c>
      <c r="Q111" s="28" t="s">
        <v>39</v>
      </c>
      <c r="R111" s="15" t="s">
        <v>52</v>
      </c>
      <c r="S111" s="24">
        <f>953688.52</f>
        <v>953688.52</v>
      </c>
      <c r="T111" s="15"/>
      <c r="U111" s="7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</row>
    <row r="112" spans="1:148" ht="15">
      <c r="A112" s="14" t="s">
        <v>31</v>
      </c>
      <c r="B112" s="15"/>
      <c r="C112" s="15"/>
      <c r="D112" s="24">
        <f>0</f>
        <v>0</v>
      </c>
      <c r="E112" s="15"/>
      <c r="F112" s="15"/>
      <c r="G112" s="15"/>
      <c r="H112" s="15"/>
      <c r="I112" s="15"/>
      <c r="J112" s="15"/>
      <c r="K112" s="15"/>
      <c r="L112" s="15"/>
      <c r="M112" s="24">
        <f>0</f>
        <v>0</v>
      </c>
      <c r="N112" s="15"/>
      <c r="O112" s="24">
        <f>0</f>
        <v>0</v>
      </c>
      <c r="P112" s="24">
        <f>0</f>
        <v>0</v>
      </c>
      <c r="Q112" s="28" t="s">
        <v>39</v>
      </c>
      <c r="R112" s="15" t="s">
        <v>53</v>
      </c>
      <c r="S112" s="24">
        <f>987829.7</f>
        <v>987829.7</v>
      </c>
      <c r="T112" s="15"/>
      <c r="U112" s="7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</row>
    <row r="113" spans="1:148" ht="15">
      <c r="A113" s="14" t="s">
        <v>31</v>
      </c>
      <c r="B113" s="15"/>
      <c r="C113" s="15"/>
      <c r="D113" s="24">
        <f>0</f>
        <v>0</v>
      </c>
      <c r="E113" s="15"/>
      <c r="F113" s="15"/>
      <c r="G113" s="15"/>
      <c r="H113" s="15"/>
      <c r="I113" s="15"/>
      <c r="J113" s="15"/>
      <c r="K113" s="15"/>
      <c r="L113" s="15"/>
      <c r="M113" s="24">
        <f>0</f>
        <v>0</v>
      </c>
      <c r="N113" s="15"/>
      <c r="O113" s="24">
        <f>0</f>
        <v>0</v>
      </c>
      <c r="P113" s="24">
        <f>0</f>
        <v>0</v>
      </c>
      <c r="Q113" s="28" t="s">
        <v>39</v>
      </c>
      <c r="R113" s="15" t="s">
        <v>54</v>
      </c>
      <c r="S113" s="24">
        <f>988178.08</f>
        <v>988178.08</v>
      </c>
      <c r="T113" s="15"/>
      <c r="U113" s="7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</row>
    <row r="114" spans="1:148" ht="89.25">
      <c r="A114" s="11" t="s">
        <v>30</v>
      </c>
      <c r="B114" s="12" t="s">
        <v>91</v>
      </c>
      <c r="C114" s="13" t="s">
        <v>32</v>
      </c>
      <c r="D114" s="23">
        <f>300000000</f>
        <v>300000000</v>
      </c>
      <c r="E114" s="13" t="s">
        <v>68</v>
      </c>
      <c r="F114" s="13" t="s">
        <v>92</v>
      </c>
      <c r="G114" s="13" t="s">
        <v>35</v>
      </c>
      <c r="H114" s="13"/>
      <c r="I114" s="13" t="s">
        <v>49</v>
      </c>
      <c r="J114" s="13" t="s">
        <v>89</v>
      </c>
      <c r="K114" s="12" t="s">
        <v>84</v>
      </c>
      <c r="L114" s="13"/>
      <c r="M114" s="23">
        <f>0</f>
        <v>0</v>
      </c>
      <c r="N114" s="13"/>
      <c r="O114" s="23">
        <f>0</f>
        <v>0</v>
      </c>
      <c r="P114" s="23">
        <f>300000000</f>
        <v>300000000</v>
      </c>
      <c r="Q114" s="27" t="s">
        <v>39</v>
      </c>
      <c r="R114" s="13" t="s">
        <v>90</v>
      </c>
      <c r="S114" s="23">
        <f>73360.66</f>
        <v>73360.66</v>
      </c>
      <c r="T114" s="13"/>
      <c r="U114" s="7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</row>
    <row r="115" spans="1:148" ht="15">
      <c r="A115" s="14" t="s">
        <v>31</v>
      </c>
      <c r="B115" s="15"/>
      <c r="C115" s="15"/>
      <c r="D115" s="24">
        <f>0</f>
        <v>0</v>
      </c>
      <c r="E115" s="15"/>
      <c r="F115" s="15"/>
      <c r="G115" s="15"/>
      <c r="H115" s="15"/>
      <c r="I115" s="15"/>
      <c r="J115" s="15"/>
      <c r="K115" s="15"/>
      <c r="L115" s="15"/>
      <c r="M115" s="24">
        <f>0</f>
        <v>0</v>
      </c>
      <c r="N115" s="15"/>
      <c r="O115" s="24">
        <f>0</f>
        <v>0</v>
      </c>
      <c r="P115" s="24">
        <f>0</f>
        <v>0</v>
      </c>
      <c r="Q115" s="28" t="s">
        <v>39</v>
      </c>
      <c r="R115" s="15" t="s">
        <v>50</v>
      </c>
      <c r="S115" s="24">
        <f>2200819.67</f>
        <v>2200819.67</v>
      </c>
      <c r="T115" s="15"/>
      <c r="U115" s="7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</row>
    <row r="116" spans="1:148" ht="15">
      <c r="A116" s="14" t="s">
        <v>31</v>
      </c>
      <c r="B116" s="15"/>
      <c r="C116" s="15"/>
      <c r="D116" s="24">
        <f>0</f>
        <v>0</v>
      </c>
      <c r="E116" s="15"/>
      <c r="F116" s="15"/>
      <c r="G116" s="15"/>
      <c r="H116" s="15"/>
      <c r="I116" s="15"/>
      <c r="J116" s="15"/>
      <c r="K116" s="15"/>
      <c r="L116" s="15"/>
      <c r="M116" s="24">
        <f>0</f>
        <v>0</v>
      </c>
      <c r="N116" s="15"/>
      <c r="O116" s="24">
        <f>0</f>
        <v>0</v>
      </c>
      <c r="P116" s="24">
        <f>0</f>
        <v>0</v>
      </c>
      <c r="Q116" s="28" t="s">
        <v>39</v>
      </c>
      <c r="R116" s="15" t="s">
        <v>51</v>
      </c>
      <c r="S116" s="24">
        <f>2274180.33</f>
        <v>2274180.33</v>
      </c>
      <c r="T116" s="15"/>
      <c r="U116" s="7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</row>
    <row r="117" spans="1:148" ht="15">
      <c r="A117" s="14" t="s">
        <v>31</v>
      </c>
      <c r="B117" s="15"/>
      <c r="C117" s="15"/>
      <c r="D117" s="24">
        <f>0</f>
        <v>0</v>
      </c>
      <c r="E117" s="15"/>
      <c r="F117" s="15"/>
      <c r="G117" s="15"/>
      <c r="H117" s="15"/>
      <c r="I117" s="15"/>
      <c r="J117" s="15"/>
      <c r="K117" s="15"/>
      <c r="L117" s="15"/>
      <c r="M117" s="24">
        <f>0</f>
        <v>0</v>
      </c>
      <c r="N117" s="15"/>
      <c r="O117" s="24">
        <f>0</f>
        <v>0</v>
      </c>
      <c r="P117" s="24">
        <f>0</f>
        <v>0</v>
      </c>
      <c r="Q117" s="28" t="s">
        <v>39</v>
      </c>
      <c r="R117" s="15" t="s">
        <v>52</v>
      </c>
      <c r="S117" s="24">
        <f>2200819.67</f>
        <v>2200819.67</v>
      </c>
      <c r="T117" s="15"/>
      <c r="U117" s="7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</row>
    <row r="118" spans="1:148" ht="15">
      <c r="A118" s="14" t="s">
        <v>31</v>
      </c>
      <c r="B118" s="15"/>
      <c r="C118" s="15"/>
      <c r="D118" s="24">
        <f>0</f>
        <v>0</v>
      </c>
      <c r="E118" s="15"/>
      <c r="F118" s="15"/>
      <c r="G118" s="15"/>
      <c r="H118" s="15"/>
      <c r="I118" s="15"/>
      <c r="J118" s="15"/>
      <c r="K118" s="15"/>
      <c r="L118" s="15"/>
      <c r="M118" s="24">
        <f>0</f>
        <v>0</v>
      </c>
      <c r="N118" s="15"/>
      <c r="O118" s="24">
        <f>0</f>
        <v>0</v>
      </c>
      <c r="P118" s="24">
        <f>0</f>
        <v>0</v>
      </c>
      <c r="Q118" s="28" t="s">
        <v>39</v>
      </c>
      <c r="R118" s="15" t="s">
        <v>53</v>
      </c>
      <c r="S118" s="24">
        <f>2279607</f>
        <v>2279607</v>
      </c>
      <c r="T118" s="15"/>
      <c r="U118" s="7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</row>
    <row r="119" spans="1:148" ht="15">
      <c r="A119" s="14" t="s">
        <v>31</v>
      </c>
      <c r="B119" s="15"/>
      <c r="C119" s="15"/>
      <c r="D119" s="24">
        <f>0</f>
        <v>0</v>
      </c>
      <c r="E119" s="15"/>
      <c r="F119" s="15"/>
      <c r="G119" s="15"/>
      <c r="H119" s="15"/>
      <c r="I119" s="15"/>
      <c r="J119" s="15"/>
      <c r="K119" s="15"/>
      <c r="L119" s="15"/>
      <c r="M119" s="24">
        <f>0</f>
        <v>0</v>
      </c>
      <c r="N119" s="15"/>
      <c r="O119" s="24">
        <f>0</f>
        <v>0</v>
      </c>
      <c r="P119" s="24">
        <f>0</f>
        <v>0</v>
      </c>
      <c r="Q119" s="28" t="s">
        <v>39</v>
      </c>
      <c r="R119" s="15" t="s">
        <v>54</v>
      </c>
      <c r="S119" s="24">
        <f>2280410.96</f>
        <v>2280410.96</v>
      </c>
      <c r="T119" s="15"/>
      <c r="U119" s="7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</row>
    <row r="120" spans="1:148" ht="89.25">
      <c r="A120" s="11" t="s">
        <v>30</v>
      </c>
      <c r="B120" s="12" t="s">
        <v>93</v>
      </c>
      <c r="C120" s="13" t="s">
        <v>94</v>
      </c>
      <c r="D120" s="23">
        <f>330000000</f>
        <v>330000000</v>
      </c>
      <c r="E120" s="13" t="s">
        <v>68</v>
      </c>
      <c r="F120" s="13" t="s">
        <v>95</v>
      </c>
      <c r="G120" s="13" t="s">
        <v>35</v>
      </c>
      <c r="H120" s="13"/>
      <c r="I120" s="13" t="s">
        <v>49</v>
      </c>
      <c r="J120" s="13" t="s">
        <v>89</v>
      </c>
      <c r="K120" s="12" t="s">
        <v>96</v>
      </c>
      <c r="L120" s="13"/>
      <c r="M120" s="23">
        <f>0</f>
        <v>0</v>
      </c>
      <c r="N120" s="13"/>
      <c r="O120" s="23">
        <f>0</f>
        <v>0</v>
      </c>
      <c r="P120" s="23">
        <f>330000000</f>
        <v>330000000</v>
      </c>
      <c r="Q120" s="27" t="s">
        <v>39</v>
      </c>
      <c r="R120" s="13" t="s">
        <v>97</v>
      </c>
      <c r="S120" s="23">
        <f>161213.11</f>
        <v>161213.11</v>
      </c>
      <c r="T120" s="13"/>
      <c r="U120" s="7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</row>
    <row r="121" spans="1:148" ht="15">
      <c r="A121" s="14" t="s">
        <v>31</v>
      </c>
      <c r="B121" s="15"/>
      <c r="C121" s="15"/>
      <c r="D121" s="24">
        <f>0</f>
        <v>0</v>
      </c>
      <c r="E121" s="15"/>
      <c r="F121" s="15"/>
      <c r="G121" s="15"/>
      <c r="H121" s="15"/>
      <c r="I121" s="15"/>
      <c r="J121" s="15"/>
      <c r="K121" s="15"/>
      <c r="L121" s="15"/>
      <c r="M121" s="24">
        <f>0</f>
        <v>0</v>
      </c>
      <c r="N121" s="15"/>
      <c r="O121" s="24">
        <f>0</f>
        <v>0</v>
      </c>
      <c r="P121" s="24">
        <f>0</f>
        <v>0</v>
      </c>
      <c r="Q121" s="28" t="s">
        <v>39</v>
      </c>
      <c r="R121" s="15" t="s">
        <v>98</v>
      </c>
      <c r="S121" s="24">
        <f>1773344.27</f>
        <v>1773344.27</v>
      </c>
      <c r="T121" s="15"/>
      <c r="U121" s="7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</row>
    <row r="122" spans="1:148" ht="15">
      <c r="A122" s="14" t="s">
        <v>31</v>
      </c>
      <c r="B122" s="15"/>
      <c r="C122" s="15"/>
      <c r="D122" s="24">
        <f>0</f>
        <v>0</v>
      </c>
      <c r="E122" s="15"/>
      <c r="F122" s="15"/>
      <c r="G122" s="15"/>
      <c r="H122" s="15"/>
      <c r="I122" s="15"/>
      <c r="J122" s="15"/>
      <c r="K122" s="15"/>
      <c r="L122" s="15"/>
      <c r="M122" s="24">
        <f>0</f>
        <v>0</v>
      </c>
      <c r="N122" s="15"/>
      <c r="O122" s="24">
        <f>0</f>
        <v>0</v>
      </c>
      <c r="P122" s="24">
        <f>0</f>
        <v>0</v>
      </c>
      <c r="Q122" s="28" t="s">
        <v>39</v>
      </c>
      <c r="R122" s="15" t="s">
        <v>99</v>
      </c>
      <c r="S122" s="24">
        <f>2498803.28</f>
        <v>2498803.28</v>
      </c>
      <c r="T122" s="15"/>
      <c r="U122" s="7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</row>
    <row r="123" spans="1:148" ht="15">
      <c r="A123" s="14" t="s">
        <v>31</v>
      </c>
      <c r="B123" s="15"/>
      <c r="C123" s="15"/>
      <c r="D123" s="24">
        <f>0</f>
        <v>0</v>
      </c>
      <c r="E123" s="15"/>
      <c r="F123" s="15"/>
      <c r="G123" s="15"/>
      <c r="H123" s="15"/>
      <c r="I123" s="15"/>
      <c r="J123" s="15"/>
      <c r="K123" s="15"/>
      <c r="L123" s="15"/>
      <c r="M123" s="24">
        <f>0</f>
        <v>0</v>
      </c>
      <c r="N123" s="15"/>
      <c r="O123" s="24">
        <f>0</f>
        <v>0</v>
      </c>
      <c r="P123" s="24">
        <f>0</f>
        <v>0</v>
      </c>
      <c r="Q123" s="28" t="s">
        <v>39</v>
      </c>
      <c r="R123" s="15" t="s">
        <v>100</v>
      </c>
      <c r="S123" s="24">
        <f>2418196.72</f>
        <v>2418196.72</v>
      </c>
      <c r="T123" s="15"/>
      <c r="U123" s="7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</row>
    <row r="124" spans="1:148" ht="15">
      <c r="A124" s="14" t="s">
        <v>31</v>
      </c>
      <c r="B124" s="15"/>
      <c r="C124" s="15"/>
      <c r="D124" s="24">
        <f>0</f>
        <v>0</v>
      </c>
      <c r="E124" s="15"/>
      <c r="F124" s="15"/>
      <c r="G124" s="15"/>
      <c r="H124" s="15"/>
      <c r="I124" s="15"/>
      <c r="J124" s="15"/>
      <c r="K124" s="15"/>
      <c r="L124" s="15"/>
      <c r="M124" s="24">
        <f>0</f>
        <v>0</v>
      </c>
      <c r="N124" s="15"/>
      <c r="O124" s="24">
        <f>0</f>
        <v>0</v>
      </c>
      <c r="P124" s="24">
        <f>0</f>
        <v>0</v>
      </c>
      <c r="Q124" s="28" t="s">
        <v>39</v>
      </c>
      <c r="R124" s="15" t="s">
        <v>101</v>
      </c>
      <c r="S124" s="24">
        <f>2503220.08</f>
        <v>2503220.08</v>
      </c>
      <c r="T124" s="15"/>
      <c r="U124" s="7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</row>
    <row r="125" spans="1:148" ht="15">
      <c r="A125" s="14" t="s">
        <v>31</v>
      </c>
      <c r="B125" s="15"/>
      <c r="C125" s="15"/>
      <c r="D125" s="24">
        <f>0</f>
        <v>0</v>
      </c>
      <c r="E125" s="15"/>
      <c r="F125" s="15"/>
      <c r="G125" s="15"/>
      <c r="H125" s="15"/>
      <c r="I125" s="15"/>
      <c r="J125" s="15"/>
      <c r="K125" s="15"/>
      <c r="L125" s="15"/>
      <c r="M125" s="24">
        <f>0</f>
        <v>0</v>
      </c>
      <c r="N125" s="15"/>
      <c r="O125" s="24">
        <f>0</f>
        <v>0</v>
      </c>
      <c r="P125" s="24">
        <f>0</f>
        <v>0</v>
      </c>
      <c r="Q125" s="28" t="s">
        <v>39</v>
      </c>
      <c r="R125" s="15" t="s">
        <v>102</v>
      </c>
      <c r="S125" s="24">
        <f>2505649.32</f>
        <v>2505649.32</v>
      </c>
      <c r="T125" s="15"/>
      <c r="U125" s="7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</row>
    <row r="126" spans="1:148" ht="89.25">
      <c r="A126" s="11" t="s">
        <v>30</v>
      </c>
      <c r="B126" s="12" t="s">
        <v>103</v>
      </c>
      <c r="C126" s="13" t="s">
        <v>94</v>
      </c>
      <c r="D126" s="23">
        <f>330000000</f>
        <v>330000000</v>
      </c>
      <c r="E126" s="13" t="s">
        <v>68</v>
      </c>
      <c r="F126" s="13" t="s">
        <v>104</v>
      </c>
      <c r="G126" s="13" t="s">
        <v>35</v>
      </c>
      <c r="H126" s="13"/>
      <c r="I126" s="13" t="s">
        <v>49</v>
      </c>
      <c r="J126" s="13" t="s">
        <v>89</v>
      </c>
      <c r="K126" s="12" t="s">
        <v>96</v>
      </c>
      <c r="L126" s="13"/>
      <c r="M126" s="23">
        <f>0</f>
        <v>0</v>
      </c>
      <c r="N126" s="13"/>
      <c r="O126" s="23">
        <f>0</f>
        <v>0</v>
      </c>
      <c r="P126" s="23">
        <f>330000000</f>
        <v>330000000</v>
      </c>
      <c r="Q126" s="27" t="s">
        <v>39</v>
      </c>
      <c r="R126" s="13" t="s">
        <v>97</v>
      </c>
      <c r="S126" s="23">
        <f>161213.11</f>
        <v>161213.11</v>
      </c>
      <c r="T126" s="13"/>
      <c r="U126" s="7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</row>
    <row r="127" spans="1:148" ht="15">
      <c r="A127" s="14" t="s">
        <v>31</v>
      </c>
      <c r="B127" s="15"/>
      <c r="C127" s="15"/>
      <c r="D127" s="24">
        <f>0</f>
        <v>0</v>
      </c>
      <c r="E127" s="15"/>
      <c r="F127" s="15"/>
      <c r="G127" s="15"/>
      <c r="H127" s="15"/>
      <c r="I127" s="15"/>
      <c r="J127" s="15"/>
      <c r="K127" s="15"/>
      <c r="L127" s="15"/>
      <c r="M127" s="24">
        <f>0</f>
        <v>0</v>
      </c>
      <c r="N127" s="15"/>
      <c r="O127" s="24">
        <f>0</f>
        <v>0</v>
      </c>
      <c r="P127" s="24">
        <f>0</f>
        <v>0</v>
      </c>
      <c r="Q127" s="28" t="s">
        <v>39</v>
      </c>
      <c r="R127" s="15" t="s">
        <v>98</v>
      </c>
      <c r="S127" s="24">
        <f>1773344.27</f>
        <v>1773344.27</v>
      </c>
      <c r="T127" s="15"/>
      <c r="U127" s="7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</row>
    <row r="128" spans="1:148" ht="15">
      <c r="A128" s="14" t="s">
        <v>31</v>
      </c>
      <c r="B128" s="15"/>
      <c r="C128" s="15"/>
      <c r="D128" s="24">
        <f>0</f>
        <v>0</v>
      </c>
      <c r="E128" s="15"/>
      <c r="F128" s="15"/>
      <c r="G128" s="15"/>
      <c r="H128" s="15"/>
      <c r="I128" s="15"/>
      <c r="J128" s="15"/>
      <c r="K128" s="15"/>
      <c r="L128" s="15"/>
      <c r="M128" s="24">
        <f>0</f>
        <v>0</v>
      </c>
      <c r="N128" s="15"/>
      <c r="O128" s="24">
        <f>0</f>
        <v>0</v>
      </c>
      <c r="P128" s="24">
        <f>0</f>
        <v>0</v>
      </c>
      <c r="Q128" s="28" t="s">
        <v>39</v>
      </c>
      <c r="R128" s="15" t="s">
        <v>99</v>
      </c>
      <c r="S128" s="24">
        <f>2498803.28</f>
        <v>2498803.28</v>
      </c>
      <c r="T128" s="15"/>
      <c r="U128" s="7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</row>
    <row r="129" spans="1:148" ht="15">
      <c r="A129" s="14" t="s">
        <v>31</v>
      </c>
      <c r="B129" s="15"/>
      <c r="C129" s="15"/>
      <c r="D129" s="24">
        <f>0</f>
        <v>0</v>
      </c>
      <c r="E129" s="15"/>
      <c r="F129" s="15"/>
      <c r="G129" s="15"/>
      <c r="H129" s="15"/>
      <c r="I129" s="15"/>
      <c r="J129" s="15"/>
      <c r="K129" s="15"/>
      <c r="L129" s="15"/>
      <c r="M129" s="24">
        <f>0</f>
        <v>0</v>
      </c>
      <c r="N129" s="15"/>
      <c r="O129" s="24">
        <f>0</f>
        <v>0</v>
      </c>
      <c r="P129" s="24">
        <f>0</f>
        <v>0</v>
      </c>
      <c r="Q129" s="28" t="s">
        <v>39</v>
      </c>
      <c r="R129" s="15" t="s">
        <v>100</v>
      </c>
      <c r="S129" s="24">
        <f>2418196.72</f>
        <v>2418196.72</v>
      </c>
      <c r="T129" s="15"/>
      <c r="U129" s="7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</row>
    <row r="130" spans="1:148" ht="15">
      <c r="A130" s="14" t="s">
        <v>31</v>
      </c>
      <c r="B130" s="15"/>
      <c r="C130" s="15"/>
      <c r="D130" s="24">
        <f>0</f>
        <v>0</v>
      </c>
      <c r="E130" s="15"/>
      <c r="F130" s="15"/>
      <c r="G130" s="15"/>
      <c r="H130" s="15"/>
      <c r="I130" s="15"/>
      <c r="J130" s="15"/>
      <c r="K130" s="15"/>
      <c r="L130" s="15"/>
      <c r="M130" s="24">
        <f>0</f>
        <v>0</v>
      </c>
      <c r="N130" s="15"/>
      <c r="O130" s="24">
        <f>0</f>
        <v>0</v>
      </c>
      <c r="P130" s="24">
        <f>0</f>
        <v>0</v>
      </c>
      <c r="Q130" s="28" t="s">
        <v>39</v>
      </c>
      <c r="R130" s="15" t="s">
        <v>101</v>
      </c>
      <c r="S130" s="24">
        <f>2503220.08</f>
        <v>2503220.08</v>
      </c>
      <c r="T130" s="15"/>
      <c r="U130" s="7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</row>
    <row r="131" spans="1:148" ht="15">
      <c r="A131" s="14" t="s">
        <v>31</v>
      </c>
      <c r="B131" s="15"/>
      <c r="C131" s="15"/>
      <c r="D131" s="24">
        <f>0</f>
        <v>0</v>
      </c>
      <c r="E131" s="15"/>
      <c r="F131" s="15"/>
      <c r="G131" s="15"/>
      <c r="H131" s="15"/>
      <c r="I131" s="15"/>
      <c r="J131" s="15"/>
      <c r="K131" s="15"/>
      <c r="L131" s="15"/>
      <c r="M131" s="24">
        <f>0</f>
        <v>0</v>
      </c>
      <c r="N131" s="15"/>
      <c r="O131" s="24">
        <f>0</f>
        <v>0</v>
      </c>
      <c r="P131" s="24">
        <f>0</f>
        <v>0</v>
      </c>
      <c r="Q131" s="28" t="s">
        <v>39</v>
      </c>
      <c r="R131" s="15" t="s">
        <v>102</v>
      </c>
      <c r="S131" s="24">
        <f>2505649.32</f>
        <v>2505649.32</v>
      </c>
      <c r="T131" s="15"/>
      <c r="U131" s="7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</row>
    <row r="132" spans="1:148" ht="89.25">
      <c r="A132" s="11" t="s">
        <v>30</v>
      </c>
      <c r="B132" s="12" t="s">
        <v>105</v>
      </c>
      <c r="C132" s="13" t="s">
        <v>94</v>
      </c>
      <c r="D132" s="23">
        <f>330000000</f>
        <v>330000000</v>
      </c>
      <c r="E132" s="13" t="s">
        <v>68</v>
      </c>
      <c r="F132" s="13" t="s">
        <v>106</v>
      </c>
      <c r="G132" s="13" t="s">
        <v>35</v>
      </c>
      <c r="H132" s="13"/>
      <c r="I132" s="13" t="s">
        <v>49</v>
      </c>
      <c r="J132" s="13" t="s">
        <v>89</v>
      </c>
      <c r="K132" s="12" t="s">
        <v>96</v>
      </c>
      <c r="L132" s="13"/>
      <c r="M132" s="23">
        <f>0</f>
        <v>0</v>
      </c>
      <c r="N132" s="13"/>
      <c r="O132" s="23">
        <f>0</f>
        <v>0</v>
      </c>
      <c r="P132" s="23">
        <f>330000000</f>
        <v>330000000</v>
      </c>
      <c r="Q132" s="27" t="s">
        <v>39</v>
      </c>
      <c r="R132" s="13" t="s">
        <v>97</v>
      </c>
      <c r="S132" s="23">
        <f>161213.11</f>
        <v>161213.11</v>
      </c>
      <c r="T132" s="13"/>
      <c r="U132" s="7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</row>
    <row r="133" spans="1:148" ht="15">
      <c r="A133" s="14" t="s">
        <v>31</v>
      </c>
      <c r="B133" s="15"/>
      <c r="C133" s="15"/>
      <c r="D133" s="24">
        <f>0</f>
        <v>0</v>
      </c>
      <c r="E133" s="15"/>
      <c r="F133" s="15"/>
      <c r="G133" s="15"/>
      <c r="H133" s="15"/>
      <c r="I133" s="15"/>
      <c r="J133" s="15"/>
      <c r="K133" s="15"/>
      <c r="L133" s="15"/>
      <c r="M133" s="24">
        <f>0</f>
        <v>0</v>
      </c>
      <c r="N133" s="15"/>
      <c r="O133" s="24">
        <f>0</f>
        <v>0</v>
      </c>
      <c r="P133" s="24">
        <f>0</f>
        <v>0</v>
      </c>
      <c r="Q133" s="28" t="s">
        <v>39</v>
      </c>
      <c r="R133" s="15" t="s">
        <v>98</v>
      </c>
      <c r="S133" s="24">
        <f>1773344.27</f>
        <v>1773344.27</v>
      </c>
      <c r="T133" s="15"/>
      <c r="U133" s="7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</row>
    <row r="134" spans="1:148" ht="15">
      <c r="A134" s="14" t="s">
        <v>31</v>
      </c>
      <c r="B134" s="15"/>
      <c r="C134" s="15"/>
      <c r="D134" s="24">
        <f>0</f>
        <v>0</v>
      </c>
      <c r="E134" s="15"/>
      <c r="F134" s="15"/>
      <c r="G134" s="15"/>
      <c r="H134" s="15"/>
      <c r="I134" s="15"/>
      <c r="J134" s="15"/>
      <c r="K134" s="15"/>
      <c r="L134" s="15"/>
      <c r="M134" s="24">
        <f>0</f>
        <v>0</v>
      </c>
      <c r="N134" s="15"/>
      <c r="O134" s="24">
        <f>0</f>
        <v>0</v>
      </c>
      <c r="P134" s="24">
        <f>0</f>
        <v>0</v>
      </c>
      <c r="Q134" s="28" t="s">
        <v>39</v>
      </c>
      <c r="R134" s="15" t="s">
        <v>99</v>
      </c>
      <c r="S134" s="24">
        <f>2498803.28</f>
        <v>2498803.28</v>
      </c>
      <c r="T134" s="15"/>
      <c r="U134" s="7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</row>
    <row r="135" spans="1:148" ht="15">
      <c r="A135" s="14" t="s">
        <v>31</v>
      </c>
      <c r="B135" s="15"/>
      <c r="C135" s="15"/>
      <c r="D135" s="24">
        <f>0</f>
        <v>0</v>
      </c>
      <c r="E135" s="15"/>
      <c r="F135" s="15"/>
      <c r="G135" s="15"/>
      <c r="H135" s="15"/>
      <c r="I135" s="15"/>
      <c r="J135" s="15"/>
      <c r="K135" s="15"/>
      <c r="L135" s="15"/>
      <c r="M135" s="24">
        <f>0</f>
        <v>0</v>
      </c>
      <c r="N135" s="15"/>
      <c r="O135" s="24">
        <f>0</f>
        <v>0</v>
      </c>
      <c r="P135" s="24">
        <f>0</f>
        <v>0</v>
      </c>
      <c r="Q135" s="28" t="s">
        <v>39</v>
      </c>
      <c r="R135" s="15" t="s">
        <v>100</v>
      </c>
      <c r="S135" s="24">
        <f>2418196.72</f>
        <v>2418196.72</v>
      </c>
      <c r="T135" s="15"/>
      <c r="U135" s="7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</row>
    <row r="136" spans="1:148" ht="15">
      <c r="A136" s="14" t="s">
        <v>31</v>
      </c>
      <c r="B136" s="15"/>
      <c r="C136" s="15"/>
      <c r="D136" s="24">
        <f>0</f>
        <v>0</v>
      </c>
      <c r="E136" s="15"/>
      <c r="F136" s="15"/>
      <c r="G136" s="15"/>
      <c r="H136" s="15"/>
      <c r="I136" s="15"/>
      <c r="J136" s="15"/>
      <c r="K136" s="15"/>
      <c r="L136" s="15"/>
      <c r="M136" s="24">
        <f>0</f>
        <v>0</v>
      </c>
      <c r="N136" s="15"/>
      <c r="O136" s="24">
        <f>0</f>
        <v>0</v>
      </c>
      <c r="P136" s="24">
        <f>0</f>
        <v>0</v>
      </c>
      <c r="Q136" s="28" t="s">
        <v>39</v>
      </c>
      <c r="R136" s="15" t="s">
        <v>101</v>
      </c>
      <c r="S136" s="24">
        <f>2503220.08</f>
        <v>2503220.08</v>
      </c>
      <c r="T136" s="15"/>
      <c r="U136" s="7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</row>
    <row r="137" spans="1:148" ht="15">
      <c r="A137" s="14" t="s">
        <v>31</v>
      </c>
      <c r="B137" s="15"/>
      <c r="C137" s="15"/>
      <c r="D137" s="24">
        <f>0</f>
        <v>0</v>
      </c>
      <c r="E137" s="15"/>
      <c r="F137" s="15"/>
      <c r="G137" s="15"/>
      <c r="H137" s="15"/>
      <c r="I137" s="15"/>
      <c r="J137" s="15"/>
      <c r="K137" s="15"/>
      <c r="L137" s="15"/>
      <c r="M137" s="24">
        <f>0</f>
        <v>0</v>
      </c>
      <c r="N137" s="15"/>
      <c r="O137" s="24">
        <f>0</f>
        <v>0</v>
      </c>
      <c r="P137" s="24">
        <f>0</f>
        <v>0</v>
      </c>
      <c r="Q137" s="28" t="s">
        <v>39</v>
      </c>
      <c r="R137" s="15" t="s">
        <v>102</v>
      </c>
      <c r="S137" s="24">
        <f>2505649.32</f>
        <v>2505649.32</v>
      </c>
      <c r="T137" s="15"/>
      <c r="U137" s="7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</row>
    <row r="138" spans="1:148" ht="89.25">
      <c r="A138" s="11" t="s">
        <v>30</v>
      </c>
      <c r="B138" s="12" t="s">
        <v>107</v>
      </c>
      <c r="C138" s="13" t="s">
        <v>94</v>
      </c>
      <c r="D138" s="23">
        <f>20000000</f>
        <v>20000000</v>
      </c>
      <c r="E138" s="13" t="s">
        <v>68</v>
      </c>
      <c r="F138" s="13" t="s">
        <v>108</v>
      </c>
      <c r="G138" s="13" t="s">
        <v>35</v>
      </c>
      <c r="H138" s="13"/>
      <c r="I138" s="13" t="s">
        <v>49</v>
      </c>
      <c r="J138" s="13" t="s">
        <v>89</v>
      </c>
      <c r="K138" s="12" t="s">
        <v>96</v>
      </c>
      <c r="L138" s="13"/>
      <c r="M138" s="23">
        <f>0</f>
        <v>0</v>
      </c>
      <c r="N138" s="13"/>
      <c r="O138" s="23">
        <f>0</f>
        <v>0</v>
      </c>
      <c r="P138" s="23">
        <f>20000000</f>
        <v>20000000</v>
      </c>
      <c r="Q138" s="27" t="s">
        <v>39</v>
      </c>
      <c r="R138" s="13" t="s">
        <v>97</v>
      </c>
      <c r="S138" s="23">
        <f>9770.49</f>
        <v>9770.49</v>
      </c>
      <c r="T138" s="13"/>
      <c r="U138" s="7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</row>
    <row r="139" spans="1:148" ht="15">
      <c r="A139" s="14" t="s">
        <v>31</v>
      </c>
      <c r="B139" s="15"/>
      <c r="C139" s="15"/>
      <c r="D139" s="24">
        <f>0</f>
        <v>0</v>
      </c>
      <c r="E139" s="15"/>
      <c r="F139" s="15"/>
      <c r="G139" s="15"/>
      <c r="H139" s="15"/>
      <c r="I139" s="15"/>
      <c r="J139" s="15"/>
      <c r="K139" s="15"/>
      <c r="L139" s="15"/>
      <c r="M139" s="24">
        <f>0</f>
        <v>0</v>
      </c>
      <c r="N139" s="15"/>
      <c r="O139" s="24">
        <f>0</f>
        <v>0</v>
      </c>
      <c r="P139" s="24">
        <f>0</f>
        <v>0</v>
      </c>
      <c r="Q139" s="28" t="s">
        <v>39</v>
      </c>
      <c r="R139" s="15" t="s">
        <v>98</v>
      </c>
      <c r="S139" s="24">
        <f>107475.41</f>
        <v>107475.41</v>
      </c>
      <c r="T139" s="15"/>
      <c r="U139" s="7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</row>
    <row r="140" spans="1:148" ht="15">
      <c r="A140" s="14" t="s">
        <v>31</v>
      </c>
      <c r="B140" s="15"/>
      <c r="C140" s="15"/>
      <c r="D140" s="24">
        <f>0</f>
        <v>0</v>
      </c>
      <c r="E140" s="15"/>
      <c r="F140" s="15"/>
      <c r="G140" s="15"/>
      <c r="H140" s="15"/>
      <c r="I140" s="15"/>
      <c r="J140" s="15"/>
      <c r="K140" s="15"/>
      <c r="L140" s="15"/>
      <c r="M140" s="24">
        <f>0</f>
        <v>0</v>
      </c>
      <c r="N140" s="15"/>
      <c r="O140" s="24">
        <f>0</f>
        <v>0</v>
      </c>
      <c r="P140" s="24">
        <f>0</f>
        <v>0</v>
      </c>
      <c r="Q140" s="28" t="s">
        <v>39</v>
      </c>
      <c r="R140" s="15" t="s">
        <v>99</v>
      </c>
      <c r="S140" s="24">
        <f>151442.62</f>
        <v>151442.62</v>
      </c>
      <c r="T140" s="15"/>
      <c r="U140" s="7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</row>
    <row r="141" spans="1:148" ht="15">
      <c r="A141" s="14" t="s">
        <v>31</v>
      </c>
      <c r="B141" s="15"/>
      <c r="C141" s="15"/>
      <c r="D141" s="24">
        <f>0</f>
        <v>0</v>
      </c>
      <c r="E141" s="15"/>
      <c r="F141" s="15"/>
      <c r="G141" s="15"/>
      <c r="H141" s="15"/>
      <c r="I141" s="15"/>
      <c r="J141" s="15"/>
      <c r="K141" s="15"/>
      <c r="L141" s="15"/>
      <c r="M141" s="24">
        <f>0</f>
        <v>0</v>
      </c>
      <c r="N141" s="15"/>
      <c r="O141" s="24">
        <f>0</f>
        <v>0</v>
      </c>
      <c r="P141" s="24">
        <f>0</f>
        <v>0</v>
      </c>
      <c r="Q141" s="28" t="s">
        <v>39</v>
      </c>
      <c r="R141" s="15" t="s">
        <v>100</v>
      </c>
      <c r="S141" s="24">
        <f>146557.38</f>
        <v>146557.38</v>
      </c>
      <c r="T141" s="15"/>
      <c r="U141" s="7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</row>
    <row r="142" spans="1:148" ht="15">
      <c r="A142" s="14" t="s">
        <v>31</v>
      </c>
      <c r="B142" s="15"/>
      <c r="C142" s="15"/>
      <c r="D142" s="24">
        <f>0</f>
        <v>0</v>
      </c>
      <c r="E142" s="15"/>
      <c r="F142" s="15"/>
      <c r="G142" s="15"/>
      <c r="H142" s="15"/>
      <c r="I142" s="15"/>
      <c r="J142" s="15"/>
      <c r="K142" s="15"/>
      <c r="L142" s="15"/>
      <c r="M142" s="24">
        <f>0</f>
        <v>0</v>
      </c>
      <c r="N142" s="15"/>
      <c r="O142" s="24">
        <f>0</f>
        <v>0</v>
      </c>
      <c r="P142" s="24">
        <f>0</f>
        <v>0</v>
      </c>
      <c r="Q142" s="28" t="s">
        <v>39</v>
      </c>
      <c r="R142" s="15" t="s">
        <v>101</v>
      </c>
      <c r="S142" s="24">
        <f>151710.3</f>
        <v>151710.3</v>
      </c>
      <c r="T142" s="15"/>
      <c r="U142" s="7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</row>
    <row r="143" spans="1:148" ht="15">
      <c r="A143" s="14" t="s">
        <v>31</v>
      </c>
      <c r="B143" s="15"/>
      <c r="C143" s="15"/>
      <c r="D143" s="24">
        <f>0</f>
        <v>0</v>
      </c>
      <c r="E143" s="15"/>
      <c r="F143" s="15"/>
      <c r="G143" s="15"/>
      <c r="H143" s="15"/>
      <c r="I143" s="15"/>
      <c r="J143" s="15"/>
      <c r="K143" s="15"/>
      <c r="L143" s="15"/>
      <c r="M143" s="24">
        <f>0</f>
        <v>0</v>
      </c>
      <c r="N143" s="15"/>
      <c r="O143" s="24">
        <f>0</f>
        <v>0</v>
      </c>
      <c r="P143" s="24">
        <f>0</f>
        <v>0</v>
      </c>
      <c r="Q143" s="28" t="s">
        <v>39</v>
      </c>
      <c r="R143" s="15" t="s">
        <v>102</v>
      </c>
      <c r="S143" s="24">
        <f>151857.53</f>
        <v>151857.53</v>
      </c>
      <c r="T143" s="15"/>
      <c r="U143" s="7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</row>
    <row r="144" spans="1:148" ht="89.25">
      <c r="A144" s="11" t="s">
        <v>30</v>
      </c>
      <c r="B144" s="12" t="s">
        <v>109</v>
      </c>
      <c r="C144" s="13" t="s">
        <v>94</v>
      </c>
      <c r="D144" s="23">
        <f>149513700</f>
        <v>149513700</v>
      </c>
      <c r="E144" s="13" t="s">
        <v>68</v>
      </c>
      <c r="F144" s="13" t="s">
        <v>110</v>
      </c>
      <c r="G144" s="13" t="s">
        <v>35</v>
      </c>
      <c r="H144" s="13"/>
      <c r="I144" s="13" t="s">
        <v>111</v>
      </c>
      <c r="J144" s="13" t="s">
        <v>112</v>
      </c>
      <c r="K144" s="12" t="s">
        <v>84</v>
      </c>
      <c r="L144" s="13"/>
      <c r="M144" s="23">
        <f>0</f>
        <v>0</v>
      </c>
      <c r="N144" s="13"/>
      <c r="O144" s="23">
        <f>0</f>
        <v>0</v>
      </c>
      <c r="P144" s="23">
        <f>149513700</f>
        <v>149513700</v>
      </c>
      <c r="Q144" s="27" t="s">
        <v>39</v>
      </c>
      <c r="R144" s="13" t="s">
        <v>98</v>
      </c>
      <c r="S144" s="23">
        <f>438736.92</f>
        <v>438736.92</v>
      </c>
      <c r="T144" s="13"/>
      <c r="U144" s="7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</row>
    <row r="145" spans="1:148" ht="15">
      <c r="A145" s="14" t="s">
        <v>31</v>
      </c>
      <c r="B145" s="15"/>
      <c r="C145" s="15"/>
      <c r="D145" s="24">
        <f>0</f>
        <v>0</v>
      </c>
      <c r="E145" s="15"/>
      <c r="F145" s="15"/>
      <c r="G145" s="15"/>
      <c r="H145" s="15"/>
      <c r="I145" s="15"/>
      <c r="J145" s="15"/>
      <c r="K145" s="15"/>
      <c r="L145" s="15"/>
      <c r="M145" s="24">
        <f>0</f>
        <v>0</v>
      </c>
      <c r="N145" s="15"/>
      <c r="O145" s="24">
        <f>0</f>
        <v>0</v>
      </c>
      <c r="P145" s="24">
        <f>0</f>
        <v>0</v>
      </c>
      <c r="Q145" s="28" t="s">
        <v>39</v>
      </c>
      <c r="R145" s="15" t="s">
        <v>99</v>
      </c>
      <c r="S145" s="24">
        <f>1133403.71</f>
        <v>1133403.71</v>
      </c>
      <c r="T145" s="15"/>
      <c r="U145" s="7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</row>
    <row r="146" spans="1:148" ht="15">
      <c r="A146" s="14" t="s">
        <v>31</v>
      </c>
      <c r="B146" s="15"/>
      <c r="C146" s="15"/>
      <c r="D146" s="24">
        <f>0</f>
        <v>0</v>
      </c>
      <c r="E146" s="15"/>
      <c r="F146" s="15"/>
      <c r="G146" s="15"/>
      <c r="H146" s="15"/>
      <c r="I146" s="15"/>
      <c r="J146" s="15"/>
      <c r="K146" s="15"/>
      <c r="L146" s="15"/>
      <c r="M146" s="24">
        <f>0</f>
        <v>0</v>
      </c>
      <c r="N146" s="15"/>
      <c r="O146" s="24">
        <f>0</f>
        <v>0</v>
      </c>
      <c r="P146" s="24">
        <f>0</f>
        <v>0</v>
      </c>
      <c r="Q146" s="28" t="s">
        <v>39</v>
      </c>
      <c r="R146" s="15" t="s">
        <v>100</v>
      </c>
      <c r="S146" s="24">
        <f>1096842.3</f>
        <v>1096842.3</v>
      </c>
      <c r="T146" s="15"/>
      <c r="U146" s="7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</row>
    <row r="147" spans="1:148" ht="15">
      <c r="A147" s="14" t="s">
        <v>31</v>
      </c>
      <c r="B147" s="15"/>
      <c r="C147" s="15"/>
      <c r="D147" s="24">
        <f>0</f>
        <v>0</v>
      </c>
      <c r="E147" s="15"/>
      <c r="F147" s="15"/>
      <c r="G147" s="15"/>
      <c r="H147" s="15"/>
      <c r="I147" s="15"/>
      <c r="J147" s="15"/>
      <c r="K147" s="15"/>
      <c r="L147" s="15"/>
      <c r="M147" s="24">
        <f>0</f>
        <v>0</v>
      </c>
      <c r="N147" s="15"/>
      <c r="O147" s="24">
        <f>0</f>
        <v>0</v>
      </c>
      <c r="P147" s="24">
        <f>0</f>
        <v>0</v>
      </c>
      <c r="Q147" s="28" t="s">
        <v>39</v>
      </c>
      <c r="R147" s="15" t="s">
        <v>101</v>
      </c>
      <c r="S147" s="24">
        <f>1135407.08</f>
        <v>1135407.08</v>
      </c>
      <c r="T147" s="15"/>
      <c r="U147" s="7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</row>
    <row r="148" spans="1:148" ht="15">
      <c r="A148" s="14" t="s">
        <v>31</v>
      </c>
      <c r="B148" s="15"/>
      <c r="C148" s="15"/>
      <c r="D148" s="24">
        <f>0</f>
        <v>0</v>
      </c>
      <c r="E148" s="15"/>
      <c r="F148" s="15"/>
      <c r="G148" s="15"/>
      <c r="H148" s="15"/>
      <c r="I148" s="15"/>
      <c r="J148" s="15"/>
      <c r="K148" s="15"/>
      <c r="L148" s="15"/>
      <c r="M148" s="24">
        <f>0</f>
        <v>0</v>
      </c>
      <c r="N148" s="15"/>
      <c r="O148" s="24">
        <f>0</f>
        <v>0</v>
      </c>
      <c r="P148" s="24">
        <f>0</f>
        <v>0</v>
      </c>
      <c r="Q148" s="28" t="s">
        <v>39</v>
      </c>
      <c r="R148" s="15" t="s">
        <v>102</v>
      </c>
      <c r="S148" s="24">
        <f>1136508.93</f>
        <v>1136508.93</v>
      </c>
      <c r="T148" s="15"/>
      <c r="U148" s="7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</row>
    <row r="149" spans="1:148" ht="89.25">
      <c r="A149" s="11" t="s">
        <v>30</v>
      </c>
      <c r="B149" s="12" t="s">
        <v>113</v>
      </c>
      <c r="C149" s="13" t="s">
        <v>94</v>
      </c>
      <c r="D149" s="23">
        <f>160000000</f>
        <v>160000000</v>
      </c>
      <c r="E149" s="13" t="s">
        <v>68</v>
      </c>
      <c r="F149" s="13" t="s">
        <v>114</v>
      </c>
      <c r="G149" s="13" t="s">
        <v>35</v>
      </c>
      <c r="H149" s="13"/>
      <c r="I149" s="13" t="s">
        <v>115</v>
      </c>
      <c r="J149" s="13" t="s">
        <v>116</v>
      </c>
      <c r="K149" s="12" t="s">
        <v>96</v>
      </c>
      <c r="L149" s="13"/>
      <c r="M149" s="23">
        <f>0</f>
        <v>0</v>
      </c>
      <c r="N149" s="13"/>
      <c r="O149" s="23">
        <f>0</f>
        <v>0</v>
      </c>
      <c r="P149" s="23">
        <f>160000000</f>
        <v>160000000</v>
      </c>
      <c r="Q149" s="27" t="s">
        <v>39</v>
      </c>
      <c r="R149" s="13" t="s">
        <v>98</v>
      </c>
      <c r="S149" s="23">
        <f>195409.84</f>
        <v>195409.84</v>
      </c>
      <c r="T149" s="13"/>
      <c r="U149" s="7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</row>
    <row r="150" spans="1:148" ht="15">
      <c r="A150" s="14" t="s">
        <v>31</v>
      </c>
      <c r="B150" s="15"/>
      <c r="C150" s="15"/>
      <c r="D150" s="24">
        <f>0</f>
        <v>0</v>
      </c>
      <c r="E150" s="15"/>
      <c r="F150" s="15"/>
      <c r="G150" s="15"/>
      <c r="H150" s="15"/>
      <c r="I150" s="15"/>
      <c r="J150" s="15"/>
      <c r="K150" s="15"/>
      <c r="L150" s="15"/>
      <c r="M150" s="24">
        <f>0</f>
        <v>0</v>
      </c>
      <c r="N150" s="15"/>
      <c r="O150" s="24">
        <f>0</f>
        <v>0</v>
      </c>
      <c r="P150" s="24">
        <f>0</f>
        <v>0</v>
      </c>
      <c r="Q150" s="28" t="s">
        <v>39</v>
      </c>
      <c r="R150" s="15" t="s">
        <v>99</v>
      </c>
      <c r="S150" s="24">
        <f>1211540.98</f>
        <v>1211540.98</v>
      </c>
      <c r="T150" s="15"/>
      <c r="U150" s="7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</row>
    <row r="151" spans="1:148" ht="15">
      <c r="A151" s="14" t="s">
        <v>31</v>
      </c>
      <c r="B151" s="15"/>
      <c r="C151" s="15"/>
      <c r="D151" s="24">
        <f>0</f>
        <v>0</v>
      </c>
      <c r="E151" s="15"/>
      <c r="F151" s="15"/>
      <c r="G151" s="15"/>
      <c r="H151" s="15"/>
      <c r="I151" s="15"/>
      <c r="J151" s="15"/>
      <c r="K151" s="15"/>
      <c r="L151" s="15"/>
      <c r="M151" s="24">
        <f>0</f>
        <v>0</v>
      </c>
      <c r="N151" s="15"/>
      <c r="O151" s="24">
        <f>0</f>
        <v>0</v>
      </c>
      <c r="P151" s="24">
        <f>0</f>
        <v>0</v>
      </c>
      <c r="Q151" s="28" t="s">
        <v>39</v>
      </c>
      <c r="R151" s="15" t="s">
        <v>100</v>
      </c>
      <c r="S151" s="24">
        <f>1172459.01</f>
        <v>1172459.01</v>
      </c>
      <c r="T151" s="15"/>
      <c r="U151" s="7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</row>
    <row r="152" spans="1:148" ht="15">
      <c r="A152" s="14" t="s">
        <v>31</v>
      </c>
      <c r="B152" s="15"/>
      <c r="C152" s="15"/>
      <c r="D152" s="24">
        <f>0</f>
        <v>0</v>
      </c>
      <c r="E152" s="15"/>
      <c r="F152" s="15"/>
      <c r="G152" s="15"/>
      <c r="H152" s="15"/>
      <c r="I152" s="15"/>
      <c r="J152" s="15"/>
      <c r="K152" s="15"/>
      <c r="L152" s="15"/>
      <c r="M152" s="24">
        <f>0</f>
        <v>0</v>
      </c>
      <c r="N152" s="15"/>
      <c r="O152" s="24">
        <f>0</f>
        <v>0</v>
      </c>
      <c r="P152" s="24">
        <f>0</f>
        <v>0</v>
      </c>
      <c r="Q152" s="28" t="s">
        <v>39</v>
      </c>
      <c r="R152" s="15" t="s">
        <v>101</v>
      </c>
      <c r="S152" s="24">
        <f>1213682.46</f>
        <v>1213682.46</v>
      </c>
      <c r="T152" s="15"/>
      <c r="U152" s="7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</row>
    <row r="153" spans="1:148" ht="15">
      <c r="A153" s="14" t="s">
        <v>31</v>
      </c>
      <c r="B153" s="15"/>
      <c r="C153" s="15"/>
      <c r="D153" s="24">
        <f>0</f>
        <v>0</v>
      </c>
      <c r="E153" s="15"/>
      <c r="F153" s="15"/>
      <c r="G153" s="15"/>
      <c r="H153" s="15"/>
      <c r="I153" s="15"/>
      <c r="J153" s="15"/>
      <c r="K153" s="15"/>
      <c r="L153" s="15"/>
      <c r="M153" s="24">
        <f>0</f>
        <v>0</v>
      </c>
      <c r="N153" s="15"/>
      <c r="O153" s="24">
        <f>0</f>
        <v>0</v>
      </c>
      <c r="P153" s="24">
        <f>0</f>
        <v>0</v>
      </c>
      <c r="Q153" s="28" t="s">
        <v>39</v>
      </c>
      <c r="R153" s="15" t="s">
        <v>102</v>
      </c>
      <c r="S153" s="24">
        <f>1214860.27</f>
        <v>1214860.27</v>
      </c>
      <c r="T153" s="15"/>
      <c r="U153" s="7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</row>
    <row r="154" spans="1:148" ht="89.25">
      <c r="A154" s="11" t="s">
        <v>30</v>
      </c>
      <c r="B154" s="12" t="s">
        <v>117</v>
      </c>
      <c r="C154" s="13" t="s">
        <v>94</v>
      </c>
      <c r="D154" s="23">
        <f>310000000</f>
        <v>310000000</v>
      </c>
      <c r="E154" s="13" t="s">
        <v>68</v>
      </c>
      <c r="F154" s="13" t="s">
        <v>118</v>
      </c>
      <c r="G154" s="13" t="s">
        <v>35</v>
      </c>
      <c r="H154" s="13"/>
      <c r="I154" s="13" t="s">
        <v>119</v>
      </c>
      <c r="J154" s="13" t="s">
        <v>120</v>
      </c>
      <c r="K154" s="12" t="s">
        <v>66</v>
      </c>
      <c r="L154" s="13"/>
      <c r="M154" s="23">
        <f>0</f>
        <v>0</v>
      </c>
      <c r="N154" s="13"/>
      <c r="O154" s="23">
        <f>0</f>
        <v>0</v>
      </c>
      <c r="P154" s="23">
        <f>310000000</f>
        <v>310000000</v>
      </c>
      <c r="Q154" s="27" t="s">
        <v>39</v>
      </c>
      <c r="R154" s="13" t="s">
        <v>100</v>
      </c>
      <c r="S154" s="23">
        <f>609836.07</f>
        <v>609836.07</v>
      </c>
      <c r="T154" s="13"/>
      <c r="U154" s="7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</row>
    <row r="155" spans="1:148" ht="15">
      <c r="A155" s="14" t="s">
        <v>31</v>
      </c>
      <c r="B155" s="15"/>
      <c r="C155" s="15"/>
      <c r="D155" s="24">
        <f>0</f>
        <v>0</v>
      </c>
      <c r="E155" s="15"/>
      <c r="F155" s="15"/>
      <c r="G155" s="15"/>
      <c r="H155" s="15"/>
      <c r="I155" s="15"/>
      <c r="J155" s="15"/>
      <c r="K155" s="15"/>
      <c r="L155" s="15"/>
      <c r="M155" s="24">
        <f>0</f>
        <v>0</v>
      </c>
      <c r="N155" s="15"/>
      <c r="O155" s="24">
        <f>0</f>
        <v>0</v>
      </c>
      <c r="P155" s="24">
        <f>0</f>
        <v>0</v>
      </c>
      <c r="Q155" s="28" t="s">
        <v>39</v>
      </c>
      <c r="R155" s="15" t="s">
        <v>101</v>
      </c>
      <c r="S155" s="24">
        <f>2367291.71</f>
        <v>2367291.71</v>
      </c>
      <c r="T155" s="15"/>
      <c r="U155" s="7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</row>
    <row r="156" spans="1:148" ht="15">
      <c r="A156" s="14" t="s">
        <v>31</v>
      </c>
      <c r="B156" s="15"/>
      <c r="C156" s="15"/>
      <c r="D156" s="24">
        <f>0</f>
        <v>0</v>
      </c>
      <c r="E156" s="15"/>
      <c r="F156" s="15"/>
      <c r="G156" s="15"/>
      <c r="H156" s="15"/>
      <c r="I156" s="15"/>
      <c r="J156" s="15"/>
      <c r="K156" s="15"/>
      <c r="L156" s="15"/>
      <c r="M156" s="24">
        <f>0</f>
        <v>0</v>
      </c>
      <c r="N156" s="15"/>
      <c r="O156" s="24">
        <f>0</f>
        <v>0</v>
      </c>
      <c r="P156" s="24">
        <f>0</f>
        <v>0</v>
      </c>
      <c r="Q156" s="28" t="s">
        <v>39</v>
      </c>
      <c r="R156" s="15" t="s">
        <v>102</v>
      </c>
      <c r="S156" s="24">
        <f>2369589.04</f>
        <v>2369589.04</v>
      </c>
      <c r="T156" s="15"/>
      <c r="U156" s="7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</row>
    <row r="157" spans="1:148" ht="89.25">
      <c r="A157" s="11" t="s">
        <v>30</v>
      </c>
      <c r="B157" s="12" t="s">
        <v>121</v>
      </c>
      <c r="C157" s="13" t="s">
        <v>94</v>
      </c>
      <c r="D157" s="23">
        <f>330000000</f>
        <v>330000000</v>
      </c>
      <c r="E157" s="13" t="s">
        <v>68</v>
      </c>
      <c r="F157" s="13" t="s">
        <v>122</v>
      </c>
      <c r="G157" s="13" t="s">
        <v>35</v>
      </c>
      <c r="H157" s="13"/>
      <c r="I157" s="13" t="s">
        <v>119</v>
      </c>
      <c r="J157" s="13" t="s">
        <v>120</v>
      </c>
      <c r="K157" s="12" t="s">
        <v>96</v>
      </c>
      <c r="L157" s="13"/>
      <c r="M157" s="23">
        <f>0</f>
        <v>0</v>
      </c>
      <c r="N157" s="13"/>
      <c r="O157" s="23">
        <f>0</f>
        <v>0</v>
      </c>
      <c r="P157" s="23">
        <f>330000000</f>
        <v>330000000</v>
      </c>
      <c r="Q157" s="27" t="s">
        <v>39</v>
      </c>
      <c r="R157" s="13" t="s">
        <v>100</v>
      </c>
      <c r="S157" s="23">
        <f>644852.46</f>
        <v>644852.46</v>
      </c>
      <c r="T157" s="13"/>
      <c r="U157" s="7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</row>
    <row r="158" spans="1:148" ht="15">
      <c r="A158" s="14" t="s">
        <v>31</v>
      </c>
      <c r="B158" s="15"/>
      <c r="C158" s="15"/>
      <c r="D158" s="24">
        <f>0</f>
        <v>0</v>
      </c>
      <c r="E158" s="15"/>
      <c r="F158" s="15"/>
      <c r="G158" s="15"/>
      <c r="H158" s="15"/>
      <c r="I158" s="15"/>
      <c r="J158" s="15"/>
      <c r="K158" s="15"/>
      <c r="L158" s="15"/>
      <c r="M158" s="24">
        <f>0</f>
        <v>0</v>
      </c>
      <c r="N158" s="15"/>
      <c r="O158" s="24">
        <f>0</f>
        <v>0</v>
      </c>
      <c r="P158" s="24">
        <f>0</f>
        <v>0</v>
      </c>
      <c r="Q158" s="28" t="s">
        <v>39</v>
      </c>
      <c r="R158" s="15" t="s">
        <v>101</v>
      </c>
      <c r="S158" s="24">
        <f>2503220.08</f>
        <v>2503220.08</v>
      </c>
      <c r="T158" s="15"/>
      <c r="U158" s="7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</row>
    <row r="159" spans="1:148" ht="15">
      <c r="A159" s="14" t="s">
        <v>31</v>
      </c>
      <c r="B159" s="15"/>
      <c r="C159" s="15"/>
      <c r="D159" s="24">
        <f>0</f>
        <v>0</v>
      </c>
      <c r="E159" s="15"/>
      <c r="F159" s="15"/>
      <c r="G159" s="15"/>
      <c r="H159" s="15"/>
      <c r="I159" s="15"/>
      <c r="J159" s="15"/>
      <c r="K159" s="15"/>
      <c r="L159" s="15"/>
      <c r="M159" s="24">
        <f>0</f>
        <v>0</v>
      </c>
      <c r="N159" s="15"/>
      <c r="O159" s="24">
        <f>0</f>
        <v>0</v>
      </c>
      <c r="P159" s="24">
        <f>0</f>
        <v>0</v>
      </c>
      <c r="Q159" s="28" t="s">
        <v>39</v>
      </c>
      <c r="R159" s="15" t="s">
        <v>102</v>
      </c>
      <c r="S159" s="24">
        <f>2505649.32</f>
        <v>2505649.32</v>
      </c>
      <c r="T159" s="15"/>
      <c r="U159" s="7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</row>
    <row r="160" spans="1:148" ht="89.25">
      <c r="A160" s="11" t="s">
        <v>30</v>
      </c>
      <c r="B160" s="12" t="s">
        <v>123</v>
      </c>
      <c r="C160" s="13" t="s">
        <v>94</v>
      </c>
      <c r="D160" s="23">
        <f>150000000</f>
        <v>150000000</v>
      </c>
      <c r="E160" s="13" t="s">
        <v>68</v>
      </c>
      <c r="F160" s="13" t="s">
        <v>124</v>
      </c>
      <c r="G160" s="13" t="s">
        <v>35</v>
      </c>
      <c r="H160" s="13"/>
      <c r="I160" s="13" t="s">
        <v>119</v>
      </c>
      <c r="J160" s="13" t="s">
        <v>120</v>
      </c>
      <c r="K160" s="12" t="s">
        <v>96</v>
      </c>
      <c r="L160" s="13"/>
      <c r="M160" s="23">
        <f>0</f>
        <v>0</v>
      </c>
      <c r="N160" s="13"/>
      <c r="O160" s="23">
        <f>0</f>
        <v>0</v>
      </c>
      <c r="P160" s="23">
        <f>150000000</f>
        <v>150000000</v>
      </c>
      <c r="Q160" s="27" t="s">
        <v>39</v>
      </c>
      <c r="R160" s="13" t="s">
        <v>100</v>
      </c>
      <c r="S160" s="23">
        <f>293114.75</f>
        <v>293114.75</v>
      </c>
      <c r="T160" s="13"/>
      <c r="U160" s="7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</row>
    <row r="161" spans="1:148" ht="15">
      <c r="A161" s="14" t="s">
        <v>31</v>
      </c>
      <c r="B161" s="15"/>
      <c r="C161" s="15"/>
      <c r="D161" s="24">
        <f>0</f>
        <v>0</v>
      </c>
      <c r="E161" s="15"/>
      <c r="F161" s="15"/>
      <c r="G161" s="15"/>
      <c r="H161" s="15"/>
      <c r="I161" s="15"/>
      <c r="J161" s="15"/>
      <c r="K161" s="15"/>
      <c r="L161" s="15"/>
      <c r="M161" s="24">
        <f>0</f>
        <v>0</v>
      </c>
      <c r="N161" s="15"/>
      <c r="O161" s="24">
        <f>0</f>
        <v>0</v>
      </c>
      <c r="P161" s="24">
        <f>0</f>
        <v>0</v>
      </c>
      <c r="Q161" s="28" t="s">
        <v>39</v>
      </c>
      <c r="R161" s="15" t="s">
        <v>101</v>
      </c>
      <c r="S161" s="24">
        <f>1137827.31</f>
        <v>1137827.31</v>
      </c>
      <c r="T161" s="15"/>
      <c r="U161" s="7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</row>
    <row r="162" spans="1:148" ht="15">
      <c r="A162" s="14" t="s">
        <v>31</v>
      </c>
      <c r="B162" s="15"/>
      <c r="C162" s="15"/>
      <c r="D162" s="24">
        <f>0</f>
        <v>0</v>
      </c>
      <c r="E162" s="15"/>
      <c r="F162" s="15"/>
      <c r="G162" s="15"/>
      <c r="H162" s="15"/>
      <c r="I162" s="15"/>
      <c r="J162" s="15"/>
      <c r="K162" s="15"/>
      <c r="L162" s="15"/>
      <c r="M162" s="24">
        <f>0</f>
        <v>0</v>
      </c>
      <c r="N162" s="15"/>
      <c r="O162" s="24">
        <f>0</f>
        <v>0</v>
      </c>
      <c r="P162" s="24">
        <f>0</f>
        <v>0</v>
      </c>
      <c r="Q162" s="28" t="s">
        <v>39</v>
      </c>
      <c r="R162" s="15" t="s">
        <v>102</v>
      </c>
      <c r="S162" s="24">
        <f>1138931.51</f>
        <v>1138931.51</v>
      </c>
      <c r="T162" s="15"/>
      <c r="U162" s="7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</row>
    <row r="163" spans="1:148" ht="89.25">
      <c r="A163" s="11" t="s">
        <v>30</v>
      </c>
      <c r="B163" s="12" t="s">
        <v>125</v>
      </c>
      <c r="C163" s="13" t="s">
        <v>94</v>
      </c>
      <c r="D163" s="23">
        <f>20000000</f>
        <v>20000000</v>
      </c>
      <c r="E163" s="13" t="s">
        <v>68</v>
      </c>
      <c r="F163" s="13" t="s">
        <v>126</v>
      </c>
      <c r="G163" s="13" t="s">
        <v>35</v>
      </c>
      <c r="H163" s="13"/>
      <c r="I163" s="13" t="s">
        <v>127</v>
      </c>
      <c r="J163" s="13" t="s">
        <v>128</v>
      </c>
      <c r="K163" s="12" t="s">
        <v>129</v>
      </c>
      <c r="L163" s="13"/>
      <c r="M163" s="23">
        <f>0</f>
        <v>0</v>
      </c>
      <c r="N163" s="13"/>
      <c r="O163" s="23">
        <f>0</f>
        <v>0</v>
      </c>
      <c r="P163" s="23">
        <f>20000000</f>
        <v>20000000</v>
      </c>
      <c r="Q163" s="27" t="s">
        <v>39</v>
      </c>
      <c r="R163" s="13" t="s">
        <v>100</v>
      </c>
      <c r="S163" s="23">
        <f>14754.1</f>
        <v>14754.1</v>
      </c>
      <c r="T163" s="13"/>
      <c r="U163" s="7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</row>
    <row r="164" spans="1:148" ht="15">
      <c r="A164" s="14" t="s">
        <v>31</v>
      </c>
      <c r="B164" s="15"/>
      <c r="C164" s="15"/>
      <c r="D164" s="24">
        <f>0</f>
        <v>0</v>
      </c>
      <c r="E164" s="15"/>
      <c r="F164" s="15"/>
      <c r="G164" s="15"/>
      <c r="H164" s="15"/>
      <c r="I164" s="15"/>
      <c r="J164" s="15"/>
      <c r="K164" s="15"/>
      <c r="L164" s="15"/>
      <c r="M164" s="24">
        <f>0</f>
        <v>0</v>
      </c>
      <c r="N164" s="15"/>
      <c r="O164" s="24">
        <f>0</f>
        <v>0</v>
      </c>
      <c r="P164" s="24">
        <f>0</f>
        <v>0</v>
      </c>
      <c r="Q164" s="28" t="s">
        <v>39</v>
      </c>
      <c r="R164" s="15" t="s">
        <v>101</v>
      </c>
      <c r="S164" s="24">
        <f>152728.5</f>
        <v>152728.5</v>
      </c>
      <c r="T164" s="15"/>
      <c r="U164" s="7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</row>
    <row r="165" spans="1:148" ht="15">
      <c r="A165" s="14" t="s">
        <v>31</v>
      </c>
      <c r="B165" s="15"/>
      <c r="C165" s="15"/>
      <c r="D165" s="24">
        <f>0</f>
        <v>0</v>
      </c>
      <c r="E165" s="15"/>
      <c r="F165" s="15"/>
      <c r="G165" s="15"/>
      <c r="H165" s="15"/>
      <c r="I165" s="15"/>
      <c r="J165" s="15"/>
      <c r="K165" s="15"/>
      <c r="L165" s="15"/>
      <c r="M165" s="24">
        <f>0</f>
        <v>0</v>
      </c>
      <c r="N165" s="15"/>
      <c r="O165" s="24">
        <f>0</f>
        <v>0</v>
      </c>
      <c r="P165" s="24">
        <f>0</f>
        <v>0</v>
      </c>
      <c r="Q165" s="28" t="s">
        <v>39</v>
      </c>
      <c r="R165" s="15" t="s">
        <v>102</v>
      </c>
      <c r="S165" s="24">
        <f>152876.72</f>
        <v>152876.72</v>
      </c>
      <c r="T165" s="15"/>
      <c r="U165" s="7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</row>
    <row r="166" spans="1:148" ht="89.25">
      <c r="A166" s="11" t="s">
        <v>30</v>
      </c>
      <c r="B166" s="12" t="s">
        <v>130</v>
      </c>
      <c r="C166" s="13" t="s">
        <v>94</v>
      </c>
      <c r="D166" s="23">
        <f>330000000</f>
        <v>330000000</v>
      </c>
      <c r="E166" s="13" t="s">
        <v>68</v>
      </c>
      <c r="F166" s="13" t="s">
        <v>131</v>
      </c>
      <c r="G166" s="13" t="s">
        <v>35</v>
      </c>
      <c r="H166" s="13"/>
      <c r="I166" s="13" t="s">
        <v>127</v>
      </c>
      <c r="J166" s="13" t="s">
        <v>128</v>
      </c>
      <c r="K166" s="12" t="s">
        <v>129</v>
      </c>
      <c r="L166" s="13"/>
      <c r="M166" s="23">
        <f>0</f>
        <v>0</v>
      </c>
      <c r="N166" s="13"/>
      <c r="O166" s="23">
        <f>0</f>
        <v>0</v>
      </c>
      <c r="P166" s="23">
        <f>330000000</f>
        <v>330000000</v>
      </c>
      <c r="Q166" s="27" t="s">
        <v>39</v>
      </c>
      <c r="R166" s="13" t="s">
        <v>100</v>
      </c>
      <c r="S166" s="23">
        <f>243442.62</f>
        <v>243442.62</v>
      </c>
      <c r="T166" s="13"/>
      <c r="U166" s="7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</row>
    <row r="167" spans="1:148" ht="15">
      <c r="A167" s="14" t="s">
        <v>31</v>
      </c>
      <c r="B167" s="15"/>
      <c r="C167" s="15"/>
      <c r="D167" s="24">
        <f>0</f>
        <v>0</v>
      </c>
      <c r="E167" s="15"/>
      <c r="F167" s="15"/>
      <c r="G167" s="15"/>
      <c r="H167" s="15"/>
      <c r="I167" s="15"/>
      <c r="J167" s="15"/>
      <c r="K167" s="15"/>
      <c r="L167" s="15"/>
      <c r="M167" s="24">
        <f>0</f>
        <v>0</v>
      </c>
      <c r="N167" s="15"/>
      <c r="O167" s="24">
        <f>0</f>
        <v>0</v>
      </c>
      <c r="P167" s="24">
        <f>0</f>
        <v>0</v>
      </c>
      <c r="Q167" s="28" t="s">
        <v>39</v>
      </c>
      <c r="R167" s="15" t="s">
        <v>101</v>
      </c>
      <c r="S167" s="24">
        <f>2520020.21</f>
        <v>2520020.21</v>
      </c>
      <c r="T167" s="15"/>
      <c r="U167" s="7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</row>
    <row r="168" spans="1:148" ht="15">
      <c r="A168" s="14" t="s">
        <v>31</v>
      </c>
      <c r="B168" s="15"/>
      <c r="C168" s="15"/>
      <c r="D168" s="24">
        <f>0</f>
        <v>0</v>
      </c>
      <c r="E168" s="15"/>
      <c r="F168" s="15"/>
      <c r="G168" s="15"/>
      <c r="H168" s="15"/>
      <c r="I168" s="15"/>
      <c r="J168" s="15"/>
      <c r="K168" s="15"/>
      <c r="L168" s="15"/>
      <c r="M168" s="24">
        <f>0</f>
        <v>0</v>
      </c>
      <c r="N168" s="15"/>
      <c r="O168" s="24">
        <f>0</f>
        <v>0</v>
      </c>
      <c r="P168" s="24">
        <f>0</f>
        <v>0</v>
      </c>
      <c r="Q168" s="28" t="s">
        <v>39</v>
      </c>
      <c r="R168" s="15" t="s">
        <v>102</v>
      </c>
      <c r="S168" s="24">
        <f>2522465.75</f>
        <v>2522465.75</v>
      </c>
      <c r="T168" s="15"/>
      <c r="U168" s="7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</row>
    <row r="169" spans="1:148" ht="89.25">
      <c r="A169" s="11" t="s">
        <v>30</v>
      </c>
      <c r="B169" s="12" t="s">
        <v>132</v>
      </c>
      <c r="C169" s="13" t="s">
        <v>94</v>
      </c>
      <c r="D169" s="23">
        <f>183766800</f>
        <v>183766800</v>
      </c>
      <c r="E169" s="13" t="s">
        <v>68</v>
      </c>
      <c r="F169" s="13" t="s">
        <v>133</v>
      </c>
      <c r="G169" s="13" t="s">
        <v>35</v>
      </c>
      <c r="H169" s="13"/>
      <c r="I169" s="13" t="s">
        <v>134</v>
      </c>
      <c r="J169" s="13" t="s">
        <v>135</v>
      </c>
      <c r="K169" s="12" t="s">
        <v>84</v>
      </c>
      <c r="L169" s="13"/>
      <c r="M169" s="23">
        <f>0</f>
        <v>0</v>
      </c>
      <c r="N169" s="13"/>
      <c r="O169" s="23">
        <f>0</f>
        <v>0</v>
      </c>
      <c r="P169" s="23">
        <f>183766800</f>
        <v>183766800</v>
      </c>
      <c r="Q169" s="27" t="s">
        <v>39</v>
      </c>
      <c r="R169" s="13" t="s">
        <v>100</v>
      </c>
      <c r="S169" s="23">
        <f>44937.51</f>
        <v>44937.51</v>
      </c>
      <c r="T169" s="13"/>
      <c r="U169" s="7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</row>
    <row r="170" spans="1:148" ht="15">
      <c r="A170" s="14" t="s">
        <v>31</v>
      </c>
      <c r="B170" s="15"/>
      <c r="C170" s="15"/>
      <c r="D170" s="24">
        <f>0</f>
        <v>0</v>
      </c>
      <c r="E170" s="15"/>
      <c r="F170" s="15"/>
      <c r="G170" s="15"/>
      <c r="H170" s="15"/>
      <c r="I170" s="15"/>
      <c r="J170" s="15"/>
      <c r="K170" s="15"/>
      <c r="L170" s="15"/>
      <c r="M170" s="24">
        <f>0</f>
        <v>0</v>
      </c>
      <c r="N170" s="15"/>
      <c r="O170" s="24">
        <f>0</f>
        <v>0</v>
      </c>
      <c r="P170" s="24">
        <f>0</f>
        <v>0</v>
      </c>
      <c r="Q170" s="28" t="s">
        <v>39</v>
      </c>
      <c r="R170" s="15" t="s">
        <v>101</v>
      </c>
      <c r="S170" s="24">
        <f>1395525.14</f>
        <v>1395525.14</v>
      </c>
      <c r="T170" s="15"/>
      <c r="U170" s="7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</row>
    <row r="171" spans="1:148" ht="15">
      <c r="A171" s="14" t="s">
        <v>31</v>
      </c>
      <c r="B171" s="15"/>
      <c r="C171" s="15"/>
      <c r="D171" s="24">
        <f>0</f>
        <v>0</v>
      </c>
      <c r="E171" s="15"/>
      <c r="F171" s="15"/>
      <c r="G171" s="15"/>
      <c r="H171" s="15"/>
      <c r="I171" s="15"/>
      <c r="J171" s="15"/>
      <c r="K171" s="15"/>
      <c r="L171" s="15"/>
      <c r="M171" s="24">
        <f>0</f>
        <v>0</v>
      </c>
      <c r="N171" s="15"/>
      <c r="O171" s="24">
        <f>0</f>
        <v>0</v>
      </c>
      <c r="P171" s="24">
        <f>0</f>
        <v>0</v>
      </c>
      <c r="Q171" s="28" t="s">
        <v>39</v>
      </c>
      <c r="R171" s="15" t="s">
        <v>102</v>
      </c>
      <c r="S171" s="24">
        <f>1396879.42</f>
        <v>1396879.42</v>
      </c>
      <c r="T171" s="15"/>
      <c r="U171" s="7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</row>
    <row r="172" spans="1:148" ht="89.25">
      <c r="A172" s="11" t="s">
        <v>30</v>
      </c>
      <c r="B172" s="12" t="s">
        <v>136</v>
      </c>
      <c r="C172" s="13" t="s">
        <v>137</v>
      </c>
      <c r="D172" s="23">
        <f>250000000</f>
        <v>250000000</v>
      </c>
      <c r="E172" s="13" t="s">
        <v>138</v>
      </c>
      <c r="F172" s="13" t="s">
        <v>139</v>
      </c>
      <c r="G172" s="13" t="s">
        <v>35</v>
      </c>
      <c r="H172" s="13"/>
      <c r="I172" s="13" t="s">
        <v>140</v>
      </c>
      <c r="J172" s="13" t="s">
        <v>141</v>
      </c>
      <c r="K172" s="12" t="s">
        <v>142</v>
      </c>
      <c r="L172" s="13"/>
      <c r="M172" s="23"/>
      <c r="N172" s="13"/>
      <c r="O172" s="23">
        <f>0</f>
        <v>0</v>
      </c>
      <c r="P172" s="23">
        <f>250000000</f>
        <v>250000000</v>
      </c>
      <c r="Q172" s="27" t="s">
        <v>39</v>
      </c>
      <c r="R172" s="13" t="s">
        <v>143</v>
      </c>
      <c r="S172" s="23">
        <f>935958.9</f>
        <v>935958.9</v>
      </c>
      <c r="T172" s="13"/>
      <c r="U172" s="7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</row>
    <row r="173" spans="1:148" s="22" customFormat="1" ht="15">
      <c r="A173" s="18" t="s">
        <v>145</v>
      </c>
      <c r="B173" s="19"/>
      <c r="C173" s="19"/>
      <c r="D173" s="25">
        <v>5943280500</v>
      </c>
      <c r="E173" s="19"/>
      <c r="F173" s="19"/>
      <c r="G173" s="19"/>
      <c r="H173" s="19"/>
      <c r="I173" s="19"/>
      <c r="J173" s="19"/>
      <c r="K173" s="19"/>
      <c r="L173" s="19"/>
      <c r="M173" s="25"/>
      <c r="N173" s="19"/>
      <c r="O173" s="25">
        <v>0</v>
      </c>
      <c r="P173" s="25">
        <v>5868223800</v>
      </c>
      <c r="Q173" s="19"/>
      <c r="R173" s="19"/>
      <c r="S173" s="25">
        <v>250740512.9</v>
      </c>
      <c r="T173" s="19"/>
      <c r="U173" s="20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1"/>
      <c r="CB173" s="21"/>
      <c r="CC173" s="21"/>
      <c r="CD173" s="21"/>
      <c r="CE173" s="21"/>
      <c r="CF173" s="21"/>
      <c r="CG173" s="21"/>
      <c r="CH173" s="21"/>
      <c r="CI173" s="21"/>
      <c r="CJ173" s="21"/>
      <c r="CK173" s="21"/>
      <c r="CL173" s="21"/>
      <c r="CM173" s="21"/>
      <c r="CN173" s="21"/>
      <c r="CO173" s="21"/>
      <c r="CP173" s="21"/>
      <c r="CQ173" s="21"/>
      <c r="CR173" s="21"/>
      <c r="CS173" s="21"/>
      <c r="CT173" s="21"/>
      <c r="CU173" s="21"/>
      <c r="CV173" s="21"/>
      <c r="CW173" s="21"/>
      <c r="CX173" s="21"/>
      <c r="CY173" s="21"/>
      <c r="CZ173" s="21"/>
      <c r="DA173" s="21"/>
      <c r="DB173" s="21"/>
      <c r="DC173" s="21"/>
      <c r="DD173" s="21"/>
      <c r="DE173" s="21"/>
      <c r="DF173" s="21"/>
      <c r="DG173" s="21"/>
      <c r="DH173" s="21"/>
      <c r="DI173" s="21"/>
      <c r="DJ173" s="21"/>
      <c r="DK173" s="21"/>
      <c r="DL173" s="21"/>
      <c r="DM173" s="21"/>
      <c r="DN173" s="21"/>
      <c r="DO173" s="21"/>
      <c r="DP173" s="21"/>
      <c r="DQ173" s="21"/>
      <c r="DR173" s="21"/>
      <c r="DS173" s="21"/>
      <c r="DT173" s="21"/>
      <c r="DU173" s="21"/>
      <c r="DV173" s="21"/>
      <c r="DW173" s="21"/>
      <c r="DX173" s="21"/>
      <c r="DY173" s="21"/>
      <c r="DZ173" s="21"/>
      <c r="EA173" s="21"/>
      <c r="EB173" s="21"/>
      <c r="EC173" s="21"/>
      <c r="ED173" s="21"/>
      <c r="EE173" s="21"/>
      <c r="EF173" s="21"/>
      <c r="EG173" s="21"/>
      <c r="EH173" s="21"/>
      <c r="EI173" s="21"/>
      <c r="EJ173" s="21"/>
      <c r="EK173" s="21"/>
      <c r="EL173" s="21"/>
      <c r="EM173" s="21"/>
      <c r="EN173" s="21"/>
      <c r="EO173" s="21"/>
      <c r="EP173" s="21"/>
      <c r="EQ173" s="21"/>
      <c r="ER173" s="21"/>
    </row>
    <row r="174" spans="1:148" ht="15">
      <c r="A174" s="16" t="s">
        <v>144</v>
      </c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</row>
    <row r="175" spans="1:148" ht="15">
      <c r="A175" s="46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  <c r="AP175" s="46"/>
      <c r="AQ175" s="46"/>
      <c r="AR175" s="46"/>
      <c r="AS175" s="46"/>
      <c r="AT175" s="46"/>
      <c r="AU175" s="46"/>
      <c r="AV175" s="46"/>
      <c r="AW175" s="46"/>
      <c r="AX175" s="46"/>
      <c r="AY175" s="46"/>
      <c r="AZ175" s="46"/>
      <c r="BA175" s="46"/>
      <c r="BB175" s="46"/>
      <c r="BC175" s="46"/>
      <c r="BD175" s="46"/>
      <c r="BE175" s="46"/>
      <c r="BF175" s="46"/>
      <c r="BG175" s="46"/>
      <c r="BH175" s="46"/>
      <c r="BI175" s="46"/>
      <c r="BJ175" s="46"/>
      <c r="BK175" s="46"/>
      <c r="BL175" s="46"/>
      <c r="BM175" s="46"/>
      <c r="BN175" s="46"/>
      <c r="BO175" s="46"/>
      <c r="BP175" s="46"/>
      <c r="BQ175" s="46"/>
      <c r="BR175" s="46"/>
      <c r="BS175" s="46"/>
      <c r="BT175" s="46"/>
      <c r="BU175" s="46"/>
      <c r="BV175" s="46"/>
      <c r="BW175" s="46"/>
      <c r="BX175" s="46"/>
      <c r="BY175" s="46"/>
      <c r="BZ175" s="46"/>
      <c r="CA175" s="46"/>
      <c r="CB175" s="46"/>
      <c r="CC175" s="46"/>
      <c r="CD175" s="46"/>
      <c r="CE175" s="46"/>
      <c r="CF175" s="46"/>
      <c r="CG175" s="46"/>
      <c r="CH175" s="46"/>
      <c r="CI175" s="46"/>
      <c r="CJ175" s="46"/>
      <c r="CK175" s="46"/>
      <c r="CL175" s="46"/>
      <c r="CM175" s="46"/>
      <c r="CN175" s="46"/>
      <c r="CO175" s="46"/>
      <c r="CP175" s="46"/>
      <c r="CQ175" s="46"/>
      <c r="CR175" s="46"/>
      <c r="CS175" s="46"/>
      <c r="CT175" s="46"/>
      <c r="CU175" s="46"/>
      <c r="CV175" s="46"/>
      <c r="CW175" s="46"/>
      <c r="CX175" s="46"/>
      <c r="CY175" s="46"/>
      <c r="CZ175" s="46"/>
      <c r="DA175" s="46"/>
      <c r="DB175" s="46"/>
      <c r="DC175" s="46"/>
      <c r="DD175" s="46"/>
      <c r="DE175" s="46"/>
      <c r="DF175" s="46"/>
      <c r="DG175" s="46"/>
      <c r="DH175" s="46"/>
      <c r="DI175" s="46"/>
      <c r="DJ175" s="46"/>
      <c r="DK175" s="46"/>
      <c r="DL175" s="46"/>
      <c r="DM175" s="46"/>
      <c r="DN175" s="46"/>
      <c r="DO175" s="46"/>
      <c r="DP175" s="46"/>
      <c r="DQ175" s="46"/>
      <c r="DR175" s="46"/>
      <c r="DS175" s="46"/>
      <c r="DT175" s="46"/>
      <c r="DU175" s="46"/>
      <c r="DV175" s="46"/>
      <c r="DW175" s="46"/>
      <c r="DX175" s="46"/>
      <c r="DY175" s="46"/>
      <c r="DZ175" s="46"/>
      <c r="EA175" s="46"/>
      <c r="EB175" s="46"/>
      <c r="EC175" s="46"/>
      <c r="ED175" s="46"/>
      <c r="EE175" s="46"/>
      <c r="EF175" s="46"/>
      <c r="EG175" s="46"/>
      <c r="EH175" s="46"/>
      <c r="EI175" s="46"/>
      <c r="EJ175" s="46"/>
      <c r="EK175" s="46"/>
      <c r="EL175" s="46"/>
      <c r="EM175" s="46"/>
      <c r="EN175" s="46"/>
      <c r="EO175" s="46"/>
      <c r="EP175" s="46"/>
      <c r="EQ175" s="46"/>
      <c r="ER175" s="46"/>
    </row>
    <row r="176" spans="1:148" ht="15">
      <c r="A176" s="46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  <c r="AS176" s="46"/>
      <c r="AT176" s="46"/>
      <c r="AU176" s="46"/>
      <c r="AV176" s="46"/>
      <c r="AW176" s="46"/>
      <c r="AX176" s="46"/>
      <c r="AY176" s="46"/>
      <c r="AZ176" s="46"/>
      <c r="BA176" s="46"/>
      <c r="BB176" s="46"/>
      <c r="BC176" s="46"/>
      <c r="BD176" s="46"/>
      <c r="BE176" s="46"/>
      <c r="BF176" s="46"/>
      <c r="BG176" s="46"/>
      <c r="BH176" s="46"/>
      <c r="BI176" s="46"/>
      <c r="BJ176" s="46"/>
      <c r="BK176" s="46"/>
      <c r="BL176" s="46"/>
      <c r="BM176" s="46"/>
      <c r="BN176" s="46"/>
      <c r="BO176" s="46"/>
      <c r="BP176" s="46"/>
      <c r="BQ176" s="46"/>
      <c r="BR176" s="46"/>
      <c r="BS176" s="46"/>
      <c r="BT176" s="46"/>
      <c r="BU176" s="46"/>
      <c r="BV176" s="46"/>
      <c r="BW176" s="46"/>
      <c r="BX176" s="46"/>
      <c r="BY176" s="46"/>
      <c r="BZ176" s="46"/>
      <c r="CA176" s="46"/>
      <c r="CB176" s="46"/>
      <c r="CC176" s="46"/>
      <c r="CD176" s="46"/>
      <c r="CE176" s="46"/>
      <c r="CF176" s="46"/>
      <c r="CG176" s="46"/>
      <c r="CH176" s="46"/>
      <c r="CI176" s="46"/>
      <c r="CJ176" s="46"/>
      <c r="CK176" s="46"/>
      <c r="CL176" s="46"/>
      <c r="CM176" s="46"/>
      <c r="CN176" s="46"/>
      <c r="CO176" s="46"/>
      <c r="CP176" s="46"/>
      <c r="CQ176" s="46"/>
      <c r="CR176" s="46"/>
      <c r="CS176" s="46"/>
      <c r="CT176" s="46"/>
      <c r="CU176" s="46"/>
      <c r="CV176" s="46"/>
      <c r="CW176" s="46"/>
      <c r="CX176" s="46"/>
      <c r="CY176" s="46"/>
      <c r="CZ176" s="46"/>
      <c r="DA176" s="46"/>
      <c r="DB176" s="46"/>
      <c r="DC176" s="46"/>
      <c r="DD176" s="46"/>
      <c r="DE176" s="46"/>
      <c r="DF176" s="46"/>
      <c r="DG176" s="46"/>
      <c r="DH176" s="46"/>
      <c r="DI176" s="46"/>
      <c r="DJ176" s="46"/>
      <c r="DK176" s="46"/>
      <c r="DL176" s="46"/>
      <c r="DM176" s="46"/>
      <c r="DN176" s="46"/>
      <c r="DO176" s="46"/>
      <c r="DP176" s="46"/>
      <c r="DQ176" s="46"/>
      <c r="DR176" s="46"/>
      <c r="DS176" s="46"/>
      <c r="DT176" s="46"/>
      <c r="DU176" s="46"/>
      <c r="DV176" s="46"/>
      <c r="DW176" s="46"/>
      <c r="DX176" s="46"/>
      <c r="DY176" s="46"/>
      <c r="DZ176" s="46"/>
      <c r="EA176" s="46"/>
      <c r="EB176" s="46"/>
      <c r="EC176" s="46"/>
      <c r="ED176" s="46"/>
      <c r="EE176" s="46"/>
      <c r="EF176" s="46"/>
      <c r="EG176" s="46"/>
      <c r="EH176" s="46"/>
      <c r="EI176" s="46"/>
      <c r="EJ176" s="46"/>
      <c r="EK176" s="46"/>
      <c r="EL176" s="46"/>
      <c r="EM176" s="46"/>
      <c r="EN176" s="46"/>
      <c r="EO176" s="46"/>
      <c r="EP176" s="46"/>
      <c r="EQ176" s="46"/>
      <c r="ER176" s="46"/>
    </row>
  </sheetData>
  <sheetProtection/>
  <mergeCells count="34">
    <mergeCell ref="A175:ER175"/>
    <mergeCell ref="B4:T4"/>
    <mergeCell ref="B5:T5"/>
    <mergeCell ref="B6:T6"/>
    <mergeCell ref="B7:T7"/>
    <mergeCell ref="L10:L12"/>
    <mergeCell ref="M10:M12"/>
    <mergeCell ref="B8:B12"/>
    <mergeCell ref="O10:O12"/>
    <mergeCell ref="N10:N12"/>
    <mergeCell ref="B1:T1"/>
    <mergeCell ref="B2:T2"/>
    <mergeCell ref="B3:T3"/>
    <mergeCell ref="Q8:S8"/>
    <mergeCell ref="C8:C12"/>
    <mergeCell ref="D8:D12"/>
    <mergeCell ref="E8:E12"/>
    <mergeCell ref="F8:F12"/>
    <mergeCell ref="G8:G12"/>
    <mergeCell ref="A176:ER176"/>
    <mergeCell ref="R9:R12"/>
    <mergeCell ref="S9:S12"/>
    <mergeCell ref="I10:I12"/>
    <mergeCell ref="J10:J12"/>
    <mergeCell ref="T8:T12"/>
    <mergeCell ref="I9:J9"/>
    <mergeCell ref="L9:M9"/>
    <mergeCell ref="N9:O9"/>
    <mergeCell ref="Q9:Q12"/>
    <mergeCell ref="H8:H12"/>
    <mergeCell ref="I8:K8"/>
    <mergeCell ref="L8:O8"/>
    <mergeCell ref="P8:P12"/>
    <mergeCell ref="K10:K12"/>
  </mergeCells>
  <printOptions/>
  <pageMargins left="0" right="0" top="0.3937007874015748" bottom="0.1968503937007874" header="0.5118110236220472" footer="0.5118110236220472"/>
  <pageSetup fitToHeight="0" fitToWidth="1" horizontalDpi="600" verticalDpi="600" orientation="landscape" paperSize="9" scale="47" r:id="rId2"/>
  <headerFooter>
    <oddHeader>&amp;C&amp;П&amp;8&amp;Д  &amp;В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R16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0.13671875" style="0" customWidth="1"/>
    <col min="2" max="2" width="4.7109375" style="0" customWidth="1"/>
    <col min="3" max="8" width="20.7109375" style="0" customWidth="1"/>
    <col min="9" max="12" width="10.7109375" style="0" customWidth="1"/>
    <col min="13" max="13" width="16.7109375" style="0" customWidth="1"/>
    <col min="14" max="14" width="10.7109375" style="0" customWidth="1"/>
    <col min="15" max="16" width="16.7109375" style="0" customWidth="1"/>
    <col min="17" max="17" width="20.7109375" style="0" customWidth="1"/>
    <col min="18" max="18" width="10.7109375" style="0" customWidth="1"/>
    <col min="19" max="19" width="16.7109375" style="0" customWidth="1"/>
    <col min="20" max="20" width="20.7109375" style="0" customWidth="1"/>
    <col min="21" max="21" width="0.13671875" style="0" customWidth="1"/>
    <col min="22" max="148" width="0" style="0" hidden="1" customWidth="1"/>
  </cols>
  <sheetData>
    <row r="1" spans="1:148" ht="18">
      <c r="A1" s="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2"/>
      <c r="V1" s="2"/>
      <c r="W1" s="2"/>
      <c r="X1" s="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</row>
    <row r="2" spans="1:148" ht="15">
      <c r="A2" s="1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3"/>
      <c r="V2" s="3"/>
      <c r="W2" s="3"/>
      <c r="X2" s="3"/>
      <c r="Y2" s="4"/>
      <c r="Z2" s="4"/>
      <c r="AA2" s="4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</row>
    <row r="3" spans="1:148" ht="18">
      <c r="A3" s="1" t="s">
        <v>2</v>
      </c>
      <c r="B3" s="53" t="s">
        <v>149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2"/>
      <c r="V3" s="2"/>
      <c r="W3" s="2"/>
      <c r="X3" s="2"/>
      <c r="Y3" s="2"/>
      <c r="Z3" s="2"/>
      <c r="AA3" s="2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</row>
    <row r="4" spans="1:148" ht="15">
      <c r="A4" s="5" t="s">
        <v>4</v>
      </c>
      <c r="B4" s="54" t="s">
        <v>5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3"/>
      <c r="V4" s="3"/>
      <c r="W4" s="3"/>
      <c r="X4" s="3"/>
      <c r="Y4" s="4"/>
      <c r="Z4" s="4"/>
      <c r="AA4" s="4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</row>
    <row r="5" spans="1:148" ht="95.25" customHeight="1">
      <c r="A5" s="6"/>
      <c r="B5" s="47" t="s">
        <v>6</v>
      </c>
      <c r="C5" s="40" t="s">
        <v>7</v>
      </c>
      <c r="D5" s="40" t="s">
        <v>8</v>
      </c>
      <c r="E5" s="40" t="s">
        <v>9</v>
      </c>
      <c r="F5" s="40" t="s">
        <v>10</v>
      </c>
      <c r="G5" s="40" t="s">
        <v>11</v>
      </c>
      <c r="H5" s="40" t="s">
        <v>12</v>
      </c>
      <c r="I5" s="43" t="s">
        <v>13</v>
      </c>
      <c r="J5" s="45"/>
      <c r="K5" s="44"/>
      <c r="L5" s="43" t="s">
        <v>14</v>
      </c>
      <c r="M5" s="45"/>
      <c r="N5" s="45"/>
      <c r="O5" s="44"/>
      <c r="P5" s="40" t="s">
        <v>15</v>
      </c>
      <c r="Q5" s="43" t="s">
        <v>16</v>
      </c>
      <c r="R5" s="45"/>
      <c r="S5" s="44"/>
      <c r="T5" s="40" t="s">
        <v>17</v>
      </c>
      <c r="U5" s="7"/>
      <c r="V5" s="3"/>
      <c r="W5" s="3"/>
      <c r="X5" s="3"/>
      <c r="Y5" s="4"/>
      <c r="Z5" s="4"/>
      <c r="AA5" s="4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</row>
    <row r="6" spans="1:148" ht="25.5" customHeight="1">
      <c r="A6" s="7"/>
      <c r="B6" s="48"/>
      <c r="C6" s="41"/>
      <c r="D6" s="41"/>
      <c r="E6" s="41"/>
      <c r="F6" s="41"/>
      <c r="G6" s="41"/>
      <c r="H6" s="41"/>
      <c r="I6" s="43" t="s">
        <v>18</v>
      </c>
      <c r="J6" s="44"/>
      <c r="K6" s="8" t="s">
        <v>19</v>
      </c>
      <c r="L6" s="43" t="s">
        <v>20</v>
      </c>
      <c r="M6" s="44"/>
      <c r="N6" s="43" t="s">
        <v>21</v>
      </c>
      <c r="O6" s="44"/>
      <c r="P6" s="41"/>
      <c r="Q6" s="40" t="s">
        <v>22</v>
      </c>
      <c r="R6" s="40" t="s">
        <v>23</v>
      </c>
      <c r="S6" s="40" t="s">
        <v>24</v>
      </c>
      <c r="T6" s="41"/>
      <c r="U6" s="7"/>
      <c r="V6" s="3"/>
      <c r="W6" s="3"/>
      <c r="X6" s="3"/>
      <c r="Y6" s="4"/>
      <c r="Z6" s="4"/>
      <c r="AA6" s="4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</row>
    <row r="7" spans="1:148" ht="15">
      <c r="A7" s="7"/>
      <c r="B7" s="48"/>
      <c r="C7" s="41"/>
      <c r="D7" s="41"/>
      <c r="E7" s="41"/>
      <c r="F7" s="41"/>
      <c r="G7" s="41"/>
      <c r="H7" s="41"/>
      <c r="I7" s="40" t="s">
        <v>25</v>
      </c>
      <c r="J7" s="40" t="s">
        <v>26</v>
      </c>
      <c r="K7" s="40" t="s">
        <v>27</v>
      </c>
      <c r="L7" s="40" t="s">
        <v>23</v>
      </c>
      <c r="M7" s="40" t="s">
        <v>24</v>
      </c>
      <c r="N7" s="40" t="s">
        <v>23</v>
      </c>
      <c r="O7" s="40" t="s">
        <v>24</v>
      </c>
      <c r="P7" s="41"/>
      <c r="Q7" s="41"/>
      <c r="R7" s="41"/>
      <c r="S7" s="41"/>
      <c r="T7" s="41"/>
      <c r="U7" s="7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</row>
    <row r="8" spans="1:148" ht="15">
      <c r="A8" s="7"/>
      <c r="B8" s="48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7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</row>
    <row r="9" spans="1:148" ht="15">
      <c r="A9" s="9"/>
      <c r="B9" s="49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7"/>
      <c r="V9" s="3" t="s">
        <v>28</v>
      </c>
      <c r="W9" s="3" t="s">
        <v>28</v>
      </c>
      <c r="X9" s="3" t="s">
        <v>28</v>
      </c>
      <c r="Y9" s="3" t="s">
        <v>28</v>
      </c>
      <c r="Z9" s="3" t="s">
        <v>28</v>
      </c>
      <c r="AA9" s="3" t="s">
        <v>28</v>
      </c>
      <c r="AB9" s="3" t="s">
        <v>28</v>
      </c>
      <c r="AC9" s="3" t="s">
        <v>28</v>
      </c>
      <c r="AD9" s="3" t="s">
        <v>28</v>
      </c>
      <c r="AE9" s="3" t="s">
        <v>28</v>
      </c>
      <c r="AF9" s="3" t="s">
        <v>28</v>
      </c>
      <c r="AG9" s="3" t="s">
        <v>28</v>
      </c>
      <c r="AH9" s="3" t="s">
        <v>28</v>
      </c>
      <c r="AI9" s="3" t="s">
        <v>28</v>
      </c>
      <c r="AJ9" s="3" t="s">
        <v>28</v>
      </c>
      <c r="AK9" s="3" t="s">
        <v>28</v>
      </c>
      <c r="AL9" s="3" t="s">
        <v>28</v>
      </c>
      <c r="AM9" s="3" t="s">
        <v>28</v>
      </c>
      <c r="AN9" s="3" t="s">
        <v>28</v>
      </c>
      <c r="AO9" s="3" t="s">
        <v>28</v>
      </c>
      <c r="AP9" s="3" t="s">
        <v>28</v>
      </c>
      <c r="AQ9" s="3" t="s">
        <v>28</v>
      </c>
      <c r="AR9" s="3" t="s">
        <v>28</v>
      </c>
      <c r="AS9" s="3" t="s">
        <v>28</v>
      </c>
      <c r="AT9" s="3" t="s">
        <v>28</v>
      </c>
      <c r="AU9" s="3" t="s">
        <v>28</v>
      </c>
      <c r="AV9" s="3" t="s">
        <v>28</v>
      </c>
      <c r="AW9" s="3" t="s">
        <v>28</v>
      </c>
      <c r="AX9" s="3" t="s">
        <v>28</v>
      </c>
      <c r="AY9" s="3" t="s">
        <v>28</v>
      </c>
      <c r="AZ9" s="3" t="s">
        <v>28</v>
      </c>
      <c r="BA9" s="3" t="s">
        <v>28</v>
      </c>
      <c r="BB9" s="3" t="s">
        <v>28</v>
      </c>
      <c r="BC9" s="3" t="s">
        <v>28</v>
      </c>
      <c r="BD9" s="3" t="s">
        <v>28</v>
      </c>
      <c r="BE9" s="3" t="s">
        <v>28</v>
      </c>
      <c r="BF9" s="3" t="s">
        <v>28</v>
      </c>
      <c r="BG9" s="3" t="s">
        <v>28</v>
      </c>
      <c r="BH9" s="3" t="s">
        <v>28</v>
      </c>
      <c r="BI9" s="3" t="s">
        <v>28</v>
      </c>
      <c r="BJ9" s="3" t="s">
        <v>28</v>
      </c>
      <c r="BK9" s="3" t="s">
        <v>28</v>
      </c>
      <c r="BL9" s="3" t="s">
        <v>28</v>
      </c>
      <c r="BM9" s="3" t="s">
        <v>28</v>
      </c>
      <c r="BN9" s="3" t="s">
        <v>28</v>
      </c>
      <c r="BO9" s="3" t="s">
        <v>28</v>
      </c>
      <c r="BP9" s="3" t="s">
        <v>28</v>
      </c>
      <c r="BQ9" s="3" t="s">
        <v>28</v>
      </c>
      <c r="BR9" s="3" t="s">
        <v>28</v>
      </c>
      <c r="BS9" s="3" t="s">
        <v>28</v>
      </c>
      <c r="BT9" s="3" t="s">
        <v>28</v>
      </c>
      <c r="BU9" s="3" t="s">
        <v>28</v>
      </c>
      <c r="BV9" s="3" t="s">
        <v>28</v>
      </c>
      <c r="BW9" s="3" t="s">
        <v>28</v>
      </c>
      <c r="BX9" s="3" t="s">
        <v>28</v>
      </c>
      <c r="BY9" s="3" t="s">
        <v>28</v>
      </c>
      <c r="BZ9" s="3" t="s">
        <v>28</v>
      </c>
      <c r="CA9" s="3" t="s">
        <v>28</v>
      </c>
      <c r="CB9" s="3" t="s">
        <v>28</v>
      </c>
      <c r="CC9" s="3" t="s">
        <v>28</v>
      </c>
      <c r="CD9" s="3" t="s">
        <v>28</v>
      </c>
      <c r="CE9" s="3" t="s">
        <v>28</v>
      </c>
      <c r="CF9" s="3" t="s">
        <v>28</v>
      </c>
      <c r="CG9" s="3" t="s">
        <v>28</v>
      </c>
      <c r="CH9" s="3" t="s">
        <v>28</v>
      </c>
      <c r="CI9" s="3" t="s">
        <v>28</v>
      </c>
      <c r="CJ9" s="3" t="s">
        <v>28</v>
      </c>
      <c r="CK9" s="3" t="s">
        <v>28</v>
      </c>
      <c r="CL9" s="3" t="s">
        <v>28</v>
      </c>
      <c r="CM9" s="3" t="s">
        <v>28</v>
      </c>
      <c r="CN9" s="3" t="s">
        <v>28</v>
      </c>
      <c r="CO9" s="3" t="s">
        <v>28</v>
      </c>
      <c r="CP9" s="3" t="s">
        <v>28</v>
      </c>
      <c r="CQ9" s="3" t="s">
        <v>28</v>
      </c>
      <c r="CR9" s="3" t="s">
        <v>28</v>
      </c>
      <c r="CS9" s="3" t="s">
        <v>28</v>
      </c>
      <c r="CT9" s="3" t="s">
        <v>28</v>
      </c>
      <c r="CU9" s="3" t="s">
        <v>28</v>
      </c>
      <c r="CV9" s="3" t="s">
        <v>28</v>
      </c>
      <c r="CW9" s="3" t="s">
        <v>28</v>
      </c>
      <c r="CX9" s="3" t="s">
        <v>28</v>
      </c>
      <c r="CY9" s="3" t="s">
        <v>28</v>
      </c>
      <c r="CZ9" s="3" t="s">
        <v>28</v>
      </c>
      <c r="DA9" s="3" t="s">
        <v>28</v>
      </c>
      <c r="DB9" s="3" t="s">
        <v>28</v>
      </c>
      <c r="DC9" s="3" t="s">
        <v>28</v>
      </c>
      <c r="DD9" s="3" t="s">
        <v>28</v>
      </c>
      <c r="DE9" s="3" t="s">
        <v>28</v>
      </c>
      <c r="DF9" s="3" t="s">
        <v>28</v>
      </c>
      <c r="DG9" s="3" t="s">
        <v>28</v>
      </c>
      <c r="DH9" s="3" t="s">
        <v>28</v>
      </c>
      <c r="DI9" s="3" t="s">
        <v>28</v>
      </c>
      <c r="DJ9" s="3" t="s">
        <v>28</v>
      </c>
      <c r="DK9" s="3" t="s">
        <v>28</v>
      </c>
      <c r="DL9" s="3" t="s">
        <v>28</v>
      </c>
      <c r="DM9" s="3" t="s">
        <v>28</v>
      </c>
      <c r="DN9" s="3" t="s">
        <v>28</v>
      </c>
      <c r="DO9" s="3" t="s">
        <v>28</v>
      </c>
      <c r="DP9" s="3" t="s">
        <v>28</v>
      </c>
      <c r="DQ9" s="3" t="s">
        <v>28</v>
      </c>
      <c r="DR9" s="3" t="s">
        <v>28</v>
      </c>
      <c r="DS9" s="3" t="s">
        <v>28</v>
      </c>
      <c r="DT9" s="3" t="s">
        <v>28</v>
      </c>
      <c r="DU9" s="3" t="s">
        <v>28</v>
      </c>
      <c r="DV9" s="3" t="s">
        <v>28</v>
      </c>
      <c r="DW9" s="3" t="s">
        <v>28</v>
      </c>
      <c r="DX9" s="3" t="s">
        <v>28</v>
      </c>
      <c r="DY9" s="3" t="s">
        <v>28</v>
      </c>
      <c r="DZ9" s="3" t="s">
        <v>28</v>
      </c>
      <c r="EA9" s="3" t="s">
        <v>28</v>
      </c>
      <c r="EB9" s="3" t="s">
        <v>28</v>
      </c>
      <c r="EC9" s="3" t="s">
        <v>28</v>
      </c>
      <c r="ED9" s="3" t="s">
        <v>28</v>
      </c>
      <c r="EE9" s="3" t="s">
        <v>28</v>
      </c>
      <c r="EF9" s="3" t="s">
        <v>28</v>
      </c>
      <c r="EG9" s="3" t="s">
        <v>28</v>
      </c>
      <c r="EH9" s="3" t="s">
        <v>28</v>
      </c>
      <c r="EI9" s="3" t="s">
        <v>28</v>
      </c>
      <c r="EJ9" s="3" t="s">
        <v>28</v>
      </c>
      <c r="EK9" s="3" t="s">
        <v>28</v>
      </c>
      <c r="EL9" s="3" t="s">
        <v>28</v>
      </c>
      <c r="EM9" s="3" t="s">
        <v>28</v>
      </c>
      <c r="EN9" s="3" t="s">
        <v>28</v>
      </c>
      <c r="EO9" s="3" t="s">
        <v>28</v>
      </c>
      <c r="EP9" s="3" t="s">
        <v>28</v>
      </c>
      <c r="EQ9" s="3" t="s">
        <v>28</v>
      </c>
      <c r="ER9" s="3" t="s">
        <v>28</v>
      </c>
    </row>
    <row r="10" spans="1:148" ht="15">
      <c r="A10" s="29"/>
      <c r="B10" s="30" t="s">
        <v>31</v>
      </c>
      <c r="C10" s="30" t="s">
        <v>55</v>
      </c>
      <c r="D10" s="30" t="s">
        <v>59</v>
      </c>
      <c r="E10" s="30" t="s">
        <v>61</v>
      </c>
      <c r="F10" s="30" t="s">
        <v>67</v>
      </c>
      <c r="G10" s="30" t="s">
        <v>70</v>
      </c>
      <c r="H10" s="30" t="s">
        <v>74</v>
      </c>
      <c r="I10" s="30" t="s">
        <v>77</v>
      </c>
      <c r="J10" s="30" t="s">
        <v>66</v>
      </c>
      <c r="K10" s="30" t="s">
        <v>82</v>
      </c>
      <c r="L10" s="30" t="s">
        <v>85</v>
      </c>
      <c r="M10" s="30" t="s">
        <v>87</v>
      </c>
      <c r="N10" s="30" t="s">
        <v>91</v>
      </c>
      <c r="O10" s="30" t="s">
        <v>93</v>
      </c>
      <c r="P10" s="30" t="s">
        <v>103</v>
      </c>
      <c r="Q10" s="30" t="s">
        <v>105</v>
      </c>
      <c r="R10" s="30" t="s">
        <v>107</v>
      </c>
      <c r="S10" s="30" t="s">
        <v>109</v>
      </c>
      <c r="T10" s="30" t="s">
        <v>113</v>
      </c>
      <c r="U10" s="7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</row>
    <row r="11" spans="1:148" ht="15" hidden="1">
      <c r="A11" s="3" t="s">
        <v>29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</row>
    <row r="12" spans="1:148" ht="15">
      <c r="A12" s="11" t="s">
        <v>30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23">
        <f>0</f>
        <v>0</v>
      </c>
      <c r="N12" s="13"/>
      <c r="O12" s="23">
        <f>0</f>
        <v>0</v>
      </c>
      <c r="P12" s="23">
        <f>0</f>
        <v>0</v>
      </c>
      <c r="Q12" s="13"/>
      <c r="R12" s="13"/>
      <c r="S12" s="23">
        <f>0</f>
        <v>0</v>
      </c>
      <c r="T12" s="13"/>
      <c r="U12" s="7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</row>
    <row r="13" spans="1:148" s="22" customFormat="1" ht="15">
      <c r="A13" s="18" t="s">
        <v>145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25">
        <v>0</v>
      </c>
      <c r="N13" s="19"/>
      <c r="O13" s="25">
        <v>0</v>
      </c>
      <c r="P13" s="25">
        <v>0</v>
      </c>
      <c r="Q13" s="19"/>
      <c r="R13" s="19"/>
      <c r="S13" s="25">
        <v>0</v>
      </c>
      <c r="T13" s="19"/>
      <c r="U13" s="20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</row>
    <row r="14" spans="1:148" ht="15">
      <c r="A14" s="16" t="s">
        <v>144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</row>
    <row r="15" spans="1:148" ht="15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</row>
    <row r="16" spans="1:148" ht="15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</row>
  </sheetData>
  <sheetProtection/>
  <mergeCells count="31">
    <mergeCell ref="C5:C9"/>
    <mergeCell ref="D5:D9"/>
    <mergeCell ref="E5:E9"/>
    <mergeCell ref="F5:F9"/>
    <mergeCell ref="G5:G9"/>
    <mergeCell ref="T5:T9"/>
    <mergeCell ref="I6:J6"/>
    <mergeCell ref="L6:M6"/>
    <mergeCell ref="N6:O6"/>
    <mergeCell ref="Q6:Q9"/>
    <mergeCell ref="B1:T1"/>
    <mergeCell ref="B2:T2"/>
    <mergeCell ref="B3:T3"/>
    <mergeCell ref="B4:T4"/>
    <mergeCell ref="B5:B9"/>
    <mergeCell ref="O7:O9"/>
    <mergeCell ref="H5:H9"/>
    <mergeCell ref="I5:K5"/>
    <mergeCell ref="L5:O5"/>
    <mergeCell ref="P5:P9"/>
    <mergeCell ref="Q5:S5"/>
    <mergeCell ref="A15:ER15"/>
    <mergeCell ref="A16:ER16"/>
    <mergeCell ref="R6:R9"/>
    <mergeCell ref="S6:S9"/>
    <mergeCell ref="I7:I9"/>
    <mergeCell ref="J7:J9"/>
    <mergeCell ref="K7:K9"/>
    <mergeCell ref="L7:L9"/>
    <mergeCell ref="M7:M9"/>
    <mergeCell ref="N7:N9"/>
  </mergeCells>
  <printOptions/>
  <pageMargins left="0.7" right="0.7" top="0.75" bottom="0.75" header="0.3" footer="0.3"/>
  <pageSetup fitToHeight="0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R20"/>
  <sheetViews>
    <sheetView zoomScalePageLayoutView="0" workbookViewId="0" topLeftCell="A13">
      <selection activeCell="D18" sqref="D18"/>
    </sheetView>
  </sheetViews>
  <sheetFormatPr defaultColWidth="9.140625" defaultRowHeight="15"/>
  <cols>
    <col min="1" max="1" width="0.13671875" style="0" customWidth="1"/>
    <col min="2" max="2" width="4.7109375" style="0" customWidth="1"/>
    <col min="3" max="4" width="20.7109375" style="0" customWidth="1"/>
    <col min="5" max="5" width="22.57421875" style="0" customWidth="1"/>
    <col min="6" max="8" width="20.7109375" style="0" customWidth="1"/>
    <col min="9" max="12" width="10.7109375" style="0" customWidth="1"/>
    <col min="13" max="13" width="16.7109375" style="0" customWidth="1"/>
    <col min="14" max="14" width="10.7109375" style="0" customWidth="1"/>
    <col min="15" max="16" width="16.7109375" style="0" customWidth="1"/>
    <col min="17" max="17" width="20.7109375" style="0" customWidth="1"/>
    <col min="18" max="18" width="10.7109375" style="0" customWidth="1"/>
    <col min="19" max="19" width="16.7109375" style="0" customWidth="1"/>
    <col min="20" max="20" width="20.7109375" style="0" customWidth="1"/>
    <col min="21" max="21" width="0.13671875" style="0" customWidth="1"/>
    <col min="22" max="148" width="0" style="0" hidden="1" customWidth="1"/>
  </cols>
  <sheetData>
    <row r="1" spans="1:148" ht="18">
      <c r="A1" s="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2"/>
      <c r="V1" s="2"/>
      <c r="W1" s="2"/>
      <c r="X1" s="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</row>
    <row r="2" spans="1:148" ht="15">
      <c r="A2" s="1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3"/>
      <c r="V2" s="3"/>
      <c r="W2" s="3"/>
      <c r="X2" s="3"/>
      <c r="Y2" s="4"/>
      <c r="Z2" s="4"/>
      <c r="AA2" s="4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</row>
    <row r="3" spans="1:148" ht="18">
      <c r="A3" s="1" t="s">
        <v>2</v>
      </c>
      <c r="B3" s="53" t="s">
        <v>150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2"/>
      <c r="V3" s="2"/>
      <c r="W3" s="2"/>
      <c r="X3" s="2"/>
      <c r="Y3" s="2"/>
      <c r="Z3" s="2"/>
      <c r="AA3" s="2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</row>
    <row r="4" spans="1:148" ht="15">
      <c r="A4" s="5" t="s">
        <v>4</v>
      </c>
      <c r="B4" s="54" t="s">
        <v>5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3"/>
      <c r="V4" s="3"/>
      <c r="W4" s="3"/>
      <c r="X4" s="3"/>
      <c r="Y4" s="4"/>
      <c r="Z4" s="4"/>
      <c r="AA4" s="4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</row>
    <row r="5" spans="1:148" ht="95.25" customHeight="1">
      <c r="A5" s="6"/>
      <c r="B5" s="47" t="s">
        <v>6</v>
      </c>
      <c r="C5" s="40" t="s">
        <v>7</v>
      </c>
      <c r="D5" s="40" t="s">
        <v>8</v>
      </c>
      <c r="E5" s="40" t="s">
        <v>9</v>
      </c>
      <c r="F5" s="40" t="s">
        <v>10</v>
      </c>
      <c r="G5" s="40" t="s">
        <v>11</v>
      </c>
      <c r="H5" s="40" t="s">
        <v>12</v>
      </c>
      <c r="I5" s="43" t="s">
        <v>13</v>
      </c>
      <c r="J5" s="45"/>
      <c r="K5" s="44"/>
      <c r="L5" s="43" t="s">
        <v>14</v>
      </c>
      <c r="M5" s="45"/>
      <c r="N5" s="45"/>
      <c r="O5" s="44"/>
      <c r="P5" s="40" t="s">
        <v>15</v>
      </c>
      <c r="Q5" s="43" t="s">
        <v>16</v>
      </c>
      <c r="R5" s="45"/>
      <c r="S5" s="44"/>
      <c r="T5" s="40" t="s">
        <v>17</v>
      </c>
      <c r="U5" s="7"/>
      <c r="V5" s="3"/>
      <c r="W5" s="3"/>
      <c r="X5" s="3"/>
      <c r="Y5" s="4"/>
      <c r="Z5" s="4"/>
      <c r="AA5" s="4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</row>
    <row r="6" spans="1:148" ht="25.5" customHeight="1">
      <c r="A6" s="7"/>
      <c r="B6" s="48"/>
      <c r="C6" s="41"/>
      <c r="D6" s="41"/>
      <c r="E6" s="41"/>
      <c r="F6" s="41"/>
      <c r="G6" s="41"/>
      <c r="H6" s="41"/>
      <c r="I6" s="43" t="s">
        <v>18</v>
      </c>
      <c r="J6" s="44"/>
      <c r="K6" s="8" t="s">
        <v>19</v>
      </c>
      <c r="L6" s="43" t="s">
        <v>20</v>
      </c>
      <c r="M6" s="44"/>
      <c r="N6" s="43" t="s">
        <v>21</v>
      </c>
      <c r="O6" s="44"/>
      <c r="P6" s="41"/>
      <c r="Q6" s="40" t="s">
        <v>22</v>
      </c>
      <c r="R6" s="40" t="s">
        <v>23</v>
      </c>
      <c r="S6" s="40" t="s">
        <v>24</v>
      </c>
      <c r="T6" s="41"/>
      <c r="U6" s="7"/>
      <c r="V6" s="3"/>
      <c r="W6" s="3"/>
      <c r="X6" s="3"/>
      <c r="Y6" s="4"/>
      <c r="Z6" s="4"/>
      <c r="AA6" s="4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</row>
    <row r="7" spans="1:148" ht="15">
      <c r="A7" s="7"/>
      <c r="B7" s="48"/>
      <c r="C7" s="41"/>
      <c r="D7" s="41"/>
      <c r="E7" s="41"/>
      <c r="F7" s="41"/>
      <c r="G7" s="41"/>
      <c r="H7" s="41"/>
      <c r="I7" s="40" t="s">
        <v>25</v>
      </c>
      <c r="J7" s="40" t="s">
        <v>26</v>
      </c>
      <c r="K7" s="40" t="s">
        <v>27</v>
      </c>
      <c r="L7" s="40" t="s">
        <v>23</v>
      </c>
      <c r="M7" s="40" t="s">
        <v>24</v>
      </c>
      <c r="N7" s="40" t="s">
        <v>23</v>
      </c>
      <c r="O7" s="40" t="s">
        <v>24</v>
      </c>
      <c r="P7" s="41"/>
      <c r="Q7" s="41"/>
      <c r="R7" s="41"/>
      <c r="S7" s="41"/>
      <c r="T7" s="41"/>
      <c r="U7" s="7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</row>
    <row r="8" spans="1:148" ht="15">
      <c r="A8" s="7"/>
      <c r="B8" s="48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7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</row>
    <row r="9" spans="1:148" ht="15">
      <c r="A9" s="9"/>
      <c r="B9" s="49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7"/>
      <c r="V9" s="3" t="s">
        <v>28</v>
      </c>
      <c r="W9" s="3" t="s">
        <v>28</v>
      </c>
      <c r="X9" s="3" t="s">
        <v>28</v>
      </c>
      <c r="Y9" s="3" t="s">
        <v>28</v>
      </c>
      <c r="Z9" s="3" t="s">
        <v>28</v>
      </c>
      <c r="AA9" s="3" t="s">
        <v>28</v>
      </c>
      <c r="AB9" s="3" t="s">
        <v>28</v>
      </c>
      <c r="AC9" s="3" t="s">
        <v>28</v>
      </c>
      <c r="AD9" s="3" t="s">
        <v>28</v>
      </c>
      <c r="AE9" s="3" t="s">
        <v>28</v>
      </c>
      <c r="AF9" s="3" t="s">
        <v>28</v>
      </c>
      <c r="AG9" s="3" t="s">
        <v>28</v>
      </c>
      <c r="AH9" s="3" t="s">
        <v>28</v>
      </c>
      <c r="AI9" s="3" t="s">
        <v>28</v>
      </c>
      <c r="AJ9" s="3" t="s">
        <v>28</v>
      </c>
      <c r="AK9" s="3" t="s">
        <v>28</v>
      </c>
      <c r="AL9" s="3" t="s">
        <v>28</v>
      </c>
      <c r="AM9" s="3" t="s">
        <v>28</v>
      </c>
      <c r="AN9" s="3" t="s">
        <v>28</v>
      </c>
      <c r="AO9" s="3" t="s">
        <v>28</v>
      </c>
      <c r="AP9" s="3" t="s">
        <v>28</v>
      </c>
      <c r="AQ9" s="3" t="s">
        <v>28</v>
      </c>
      <c r="AR9" s="3" t="s">
        <v>28</v>
      </c>
      <c r="AS9" s="3" t="s">
        <v>28</v>
      </c>
      <c r="AT9" s="3" t="s">
        <v>28</v>
      </c>
      <c r="AU9" s="3" t="s">
        <v>28</v>
      </c>
      <c r="AV9" s="3" t="s">
        <v>28</v>
      </c>
      <c r="AW9" s="3" t="s">
        <v>28</v>
      </c>
      <c r="AX9" s="3" t="s">
        <v>28</v>
      </c>
      <c r="AY9" s="3" t="s">
        <v>28</v>
      </c>
      <c r="AZ9" s="3" t="s">
        <v>28</v>
      </c>
      <c r="BA9" s="3" t="s">
        <v>28</v>
      </c>
      <c r="BB9" s="3" t="s">
        <v>28</v>
      </c>
      <c r="BC9" s="3" t="s">
        <v>28</v>
      </c>
      <c r="BD9" s="3" t="s">
        <v>28</v>
      </c>
      <c r="BE9" s="3" t="s">
        <v>28</v>
      </c>
      <c r="BF9" s="3" t="s">
        <v>28</v>
      </c>
      <c r="BG9" s="3" t="s">
        <v>28</v>
      </c>
      <c r="BH9" s="3" t="s">
        <v>28</v>
      </c>
      <c r="BI9" s="3" t="s">
        <v>28</v>
      </c>
      <c r="BJ9" s="3" t="s">
        <v>28</v>
      </c>
      <c r="BK9" s="3" t="s">
        <v>28</v>
      </c>
      <c r="BL9" s="3" t="s">
        <v>28</v>
      </c>
      <c r="BM9" s="3" t="s">
        <v>28</v>
      </c>
      <c r="BN9" s="3" t="s">
        <v>28</v>
      </c>
      <c r="BO9" s="3" t="s">
        <v>28</v>
      </c>
      <c r="BP9" s="3" t="s">
        <v>28</v>
      </c>
      <c r="BQ9" s="3" t="s">
        <v>28</v>
      </c>
      <c r="BR9" s="3" t="s">
        <v>28</v>
      </c>
      <c r="BS9" s="3" t="s">
        <v>28</v>
      </c>
      <c r="BT9" s="3" t="s">
        <v>28</v>
      </c>
      <c r="BU9" s="3" t="s">
        <v>28</v>
      </c>
      <c r="BV9" s="3" t="s">
        <v>28</v>
      </c>
      <c r="BW9" s="3" t="s">
        <v>28</v>
      </c>
      <c r="BX9" s="3" t="s">
        <v>28</v>
      </c>
      <c r="BY9" s="3" t="s">
        <v>28</v>
      </c>
      <c r="BZ9" s="3" t="s">
        <v>28</v>
      </c>
      <c r="CA9" s="3" t="s">
        <v>28</v>
      </c>
      <c r="CB9" s="3" t="s">
        <v>28</v>
      </c>
      <c r="CC9" s="3" t="s">
        <v>28</v>
      </c>
      <c r="CD9" s="3" t="s">
        <v>28</v>
      </c>
      <c r="CE9" s="3" t="s">
        <v>28</v>
      </c>
      <c r="CF9" s="3" t="s">
        <v>28</v>
      </c>
      <c r="CG9" s="3" t="s">
        <v>28</v>
      </c>
      <c r="CH9" s="3" t="s">
        <v>28</v>
      </c>
      <c r="CI9" s="3" t="s">
        <v>28</v>
      </c>
      <c r="CJ9" s="3" t="s">
        <v>28</v>
      </c>
      <c r="CK9" s="3" t="s">
        <v>28</v>
      </c>
      <c r="CL9" s="3" t="s">
        <v>28</v>
      </c>
      <c r="CM9" s="3" t="s">
        <v>28</v>
      </c>
      <c r="CN9" s="3" t="s">
        <v>28</v>
      </c>
      <c r="CO9" s="3" t="s">
        <v>28</v>
      </c>
      <c r="CP9" s="3" t="s">
        <v>28</v>
      </c>
      <c r="CQ9" s="3" t="s">
        <v>28</v>
      </c>
      <c r="CR9" s="3" t="s">
        <v>28</v>
      </c>
      <c r="CS9" s="3" t="s">
        <v>28</v>
      </c>
      <c r="CT9" s="3" t="s">
        <v>28</v>
      </c>
      <c r="CU9" s="3" t="s">
        <v>28</v>
      </c>
      <c r="CV9" s="3" t="s">
        <v>28</v>
      </c>
      <c r="CW9" s="3" t="s">
        <v>28</v>
      </c>
      <c r="CX9" s="3" t="s">
        <v>28</v>
      </c>
      <c r="CY9" s="3" t="s">
        <v>28</v>
      </c>
      <c r="CZ9" s="3" t="s">
        <v>28</v>
      </c>
      <c r="DA9" s="3" t="s">
        <v>28</v>
      </c>
      <c r="DB9" s="3" t="s">
        <v>28</v>
      </c>
      <c r="DC9" s="3" t="s">
        <v>28</v>
      </c>
      <c r="DD9" s="3" t="s">
        <v>28</v>
      </c>
      <c r="DE9" s="3" t="s">
        <v>28</v>
      </c>
      <c r="DF9" s="3" t="s">
        <v>28</v>
      </c>
      <c r="DG9" s="3" t="s">
        <v>28</v>
      </c>
      <c r="DH9" s="3" t="s">
        <v>28</v>
      </c>
      <c r="DI9" s="3" t="s">
        <v>28</v>
      </c>
      <c r="DJ9" s="3" t="s">
        <v>28</v>
      </c>
      <c r="DK9" s="3" t="s">
        <v>28</v>
      </c>
      <c r="DL9" s="3" t="s">
        <v>28</v>
      </c>
      <c r="DM9" s="3" t="s">
        <v>28</v>
      </c>
      <c r="DN9" s="3" t="s">
        <v>28</v>
      </c>
      <c r="DO9" s="3" t="s">
        <v>28</v>
      </c>
      <c r="DP9" s="3" t="s">
        <v>28</v>
      </c>
      <c r="DQ9" s="3" t="s">
        <v>28</v>
      </c>
      <c r="DR9" s="3" t="s">
        <v>28</v>
      </c>
      <c r="DS9" s="3" t="s">
        <v>28</v>
      </c>
      <c r="DT9" s="3" t="s">
        <v>28</v>
      </c>
      <c r="DU9" s="3" t="s">
        <v>28</v>
      </c>
      <c r="DV9" s="3" t="s">
        <v>28</v>
      </c>
      <c r="DW9" s="3" t="s">
        <v>28</v>
      </c>
      <c r="DX9" s="3" t="s">
        <v>28</v>
      </c>
      <c r="DY9" s="3" t="s">
        <v>28</v>
      </c>
      <c r="DZ9" s="3" t="s">
        <v>28</v>
      </c>
      <c r="EA9" s="3" t="s">
        <v>28</v>
      </c>
      <c r="EB9" s="3" t="s">
        <v>28</v>
      </c>
      <c r="EC9" s="3" t="s">
        <v>28</v>
      </c>
      <c r="ED9" s="3" t="s">
        <v>28</v>
      </c>
      <c r="EE9" s="3" t="s">
        <v>28</v>
      </c>
      <c r="EF9" s="3" t="s">
        <v>28</v>
      </c>
      <c r="EG9" s="3" t="s">
        <v>28</v>
      </c>
      <c r="EH9" s="3" t="s">
        <v>28</v>
      </c>
      <c r="EI9" s="3" t="s">
        <v>28</v>
      </c>
      <c r="EJ9" s="3" t="s">
        <v>28</v>
      </c>
      <c r="EK9" s="3" t="s">
        <v>28</v>
      </c>
      <c r="EL9" s="3" t="s">
        <v>28</v>
      </c>
      <c r="EM9" s="3" t="s">
        <v>28</v>
      </c>
      <c r="EN9" s="3" t="s">
        <v>28</v>
      </c>
      <c r="EO9" s="3" t="s">
        <v>28</v>
      </c>
      <c r="EP9" s="3" t="s">
        <v>28</v>
      </c>
      <c r="EQ9" s="3" t="s">
        <v>28</v>
      </c>
      <c r="ER9" s="3" t="s">
        <v>28</v>
      </c>
    </row>
    <row r="10" spans="1:148" ht="15" hidden="1">
      <c r="A10" s="3" t="s">
        <v>29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</row>
    <row r="11" spans="1:148" ht="293.25">
      <c r="A11" s="11" t="s">
        <v>30</v>
      </c>
      <c r="B11" s="12" t="s">
        <v>31</v>
      </c>
      <c r="C11" s="13" t="s">
        <v>151</v>
      </c>
      <c r="D11" s="23">
        <f>6000000</f>
        <v>6000000</v>
      </c>
      <c r="E11" s="13" t="s">
        <v>152</v>
      </c>
      <c r="F11" s="13" t="s">
        <v>153</v>
      </c>
      <c r="G11" s="13" t="s">
        <v>154</v>
      </c>
      <c r="H11" s="13" t="s">
        <v>155</v>
      </c>
      <c r="I11" s="13" t="s">
        <v>156</v>
      </c>
      <c r="J11" s="13" t="s">
        <v>157</v>
      </c>
      <c r="K11" s="13" t="s">
        <v>158</v>
      </c>
      <c r="L11" s="13"/>
      <c r="M11" s="23"/>
      <c r="N11" s="13"/>
      <c r="O11" s="23"/>
      <c r="P11" s="23">
        <f>110232720</f>
        <v>110232720</v>
      </c>
      <c r="Q11" s="13"/>
      <c r="R11" s="13"/>
      <c r="S11" s="23"/>
      <c r="T11" s="13" t="s">
        <v>159</v>
      </c>
      <c r="U11" s="7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</row>
    <row r="12" spans="1:148" ht="114.75">
      <c r="A12" s="11" t="s">
        <v>30</v>
      </c>
      <c r="B12" s="12" t="s">
        <v>55</v>
      </c>
      <c r="C12" s="13" t="s">
        <v>160</v>
      </c>
      <c r="D12" s="23">
        <f>30000000</f>
        <v>30000000</v>
      </c>
      <c r="E12" s="13" t="s">
        <v>161</v>
      </c>
      <c r="F12" s="13" t="s">
        <v>162</v>
      </c>
      <c r="G12" s="13" t="s">
        <v>154</v>
      </c>
      <c r="H12" s="13" t="s">
        <v>163</v>
      </c>
      <c r="I12" s="13" t="s">
        <v>164</v>
      </c>
      <c r="J12" s="13" t="s">
        <v>165</v>
      </c>
      <c r="K12" s="12" t="s">
        <v>166</v>
      </c>
      <c r="L12" s="13"/>
      <c r="M12" s="23"/>
      <c r="N12" s="13"/>
      <c r="O12" s="23"/>
      <c r="P12" s="23">
        <f>21750000</f>
        <v>21750000</v>
      </c>
      <c r="Q12" s="13"/>
      <c r="R12" s="13"/>
      <c r="S12" s="23"/>
      <c r="T12" s="13" t="s">
        <v>167</v>
      </c>
      <c r="U12" s="7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</row>
    <row r="13" spans="1:148" ht="229.5">
      <c r="A13" s="11" t="s">
        <v>30</v>
      </c>
      <c r="B13" s="12" t="s">
        <v>59</v>
      </c>
      <c r="C13" s="13" t="s">
        <v>168</v>
      </c>
      <c r="D13" s="23">
        <f>77121258.93</f>
        <v>77121258.93</v>
      </c>
      <c r="E13" s="13" t="s">
        <v>169</v>
      </c>
      <c r="F13" s="13" t="s">
        <v>170</v>
      </c>
      <c r="G13" s="13" t="s">
        <v>154</v>
      </c>
      <c r="H13" s="13" t="s">
        <v>171</v>
      </c>
      <c r="I13" s="13" t="s">
        <v>172</v>
      </c>
      <c r="J13" s="13" t="s">
        <v>173</v>
      </c>
      <c r="K13" s="12" t="s">
        <v>93</v>
      </c>
      <c r="L13" s="13"/>
      <c r="M13" s="23"/>
      <c r="N13" s="13"/>
      <c r="O13" s="23"/>
      <c r="P13" s="23">
        <f>33482069.65</f>
        <v>33482069.65</v>
      </c>
      <c r="Q13" s="13"/>
      <c r="R13" s="13"/>
      <c r="S13" s="23"/>
      <c r="T13" s="13" t="s">
        <v>174</v>
      </c>
      <c r="U13" s="7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</row>
    <row r="14" spans="1:148" ht="15">
      <c r="A14" s="14" t="s">
        <v>31</v>
      </c>
      <c r="B14" s="15"/>
      <c r="C14" s="15"/>
      <c r="D14" s="24"/>
      <c r="E14" s="15"/>
      <c r="F14" s="15"/>
      <c r="G14" s="15"/>
      <c r="H14" s="15"/>
      <c r="I14" s="15"/>
      <c r="J14" s="15"/>
      <c r="K14" s="15"/>
      <c r="L14" s="15"/>
      <c r="M14" s="24"/>
      <c r="N14" s="15"/>
      <c r="O14" s="24"/>
      <c r="P14" s="24"/>
      <c r="Q14" s="15"/>
      <c r="R14" s="15"/>
      <c r="S14" s="24"/>
      <c r="T14" s="15"/>
      <c r="U14" s="7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</row>
    <row r="15" spans="1:148" ht="242.25">
      <c r="A15" s="11" t="s">
        <v>30</v>
      </c>
      <c r="B15" s="12" t="s">
        <v>61</v>
      </c>
      <c r="C15" s="13" t="s">
        <v>175</v>
      </c>
      <c r="D15" s="23">
        <f>53622270.8</f>
        <v>53622270.8</v>
      </c>
      <c r="E15" s="13" t="s">
        <v>169</v>
      </c>
      <c r="F15" s="13" t="s">
        <v>176</v>
      </c>
      <c r="G15" s="13" t="s">
        <v>154</v>
      </c>
      <c r="H15" s="13" t="s">
        <v>177</v>
      </c>
      <c r="I15" s="13" t="s">
        <v>178</v>
      </c>
      <c r="J15" s="13" t="s">
        <v>179</v>
      </c>
      <c r="K15" s="12" t="s">
        <v>180</v>
      </c>
      <c r="L15" s="13"/>
      <c r="M15" s="23"/>
      <c r="N15" s="13"/>
      <c r="O15" s="23"/>
      <c r="P15" s="23">
        <f>52253041.45</f>
        <v>52253041.45</v>
      </c>
      <c r="Q15" s="13"/>
      <c r="R15" s="13"/>
      <c r="S15" s="23"/>
      <c r="T15" s="13" t="s">
        <v>181</v>
      </c>
      <c r="U15" s="7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</row>
    <row r="16" spans="1:148" ht="15">
      <c r="A16" s="14" t="s">
        <v>31</v>
      </c>
      <c r="B16" s="15"/>
      <c r="C16" s="15"/>
      <c r="D16" s="24"/>
      <c r="E16" s="15"/>
      <c r="F16" s="15"/>
      <c r="G16" s="15"/>
      <c r="H16" s="15"/>
      <c r="I16" s="15"/>
      <c r="J16" s="15"/>
      <c r="K16" s="15"/>
      <c r="L16" s="15"/>
      <c r="M16" s="24"/>
      <c r="N16" s="15"/>
      <c r="O16" s="24"/>
      <c r="P16" s="24"/>
      <c r="Q16" s="15"/>
      <c r="R16" s="15"/>
      <c r="S16" s="24"/>
      <c r="T16" s="15"/>
      <c r="U16" s="7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</row>
    <row r="17" spans="1:148" s="22" customFormat="1" ht="15">
      <c r="A17" s="18" t="s">
        <v>145</v>
      </c>
      <c r="B17" s="19"/>
      <c r="C17" s="19"/>
      <c r="D17" s="25">
        <v>166743529.73</v>
      </c>
      <c r="E17" s="19"/>
      <c r="F17" s="19"/>
      <c r="G17" s="19"/>
      <c r="H17" s="19"/>
      <c r="I17" s="19"/>
      <c r="J17" s="19"/>
      <c r="K17" s="19"/>
      <c r="L17" s="19"/>
      <c r="M17" s="25"/>
      <c r="N17" s="19"/>
      <c r="O17" s="25"/>
      <c r="P17" s="25">
        <v>217717831.1</v>
      </c>
      <c r="Q17" s="19"/>
      <c r="R17" s="19"/>
      <c r="S17" s="25"/>
      <c r="T17" s="19"/>
      <c r="U17" s="20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</row>
    <row r="18" spans="1:148" ht="15">
      <c r="A18" s="16" t="s">
        <v>144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</row>
    <row r="19" spans="1:148" ht="15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</row>
    <row r="20" spans="1:148" ht="15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</row>
  </sheetData>
  <sheetProtection/>
  <mergeCells count="31">
    <mergeCell ref="C5:C9"/>
    <mergeCell ref="D5:D9"/>
    <mergeCell ref="E5:E9"/>
    <mergeCell ref="F5:F9"/>
    <mergeCell ref="G5:G9"/>
    <mergeCell ref="T5:T9"/>
    <mergeCell ref="I6:J6"/>
    <mergeCell ref="L6:M6"/>
    <mergeCell ref="N6:O6"/>
    <mergeCell ref="Q6:Q9"/>
    <mergeCell ref="B1:T1"/>
    <mergeCell ref="B2:T2"/>
    <mergeCell ref="B3:T3"/>
    <mergeCell ref="B4:T4"/>
    <mergeCell ref="B5:B9"/>
    <mergeCell ref="O7:O9"/>
    <mergeCell ref="H5:H9"/>
    <mergeCell ref="I5:K5"/>
    <mergeCell ref="L5:O5"/>
    <mergeCell ref="P5:P9"/>
    <mergeCell ref="Q5:S5"/>
    <mergeCell ref="A19:ER19"/>
    <mergeCell ref="A20:ER20"/>
    <mergeCell ref="R6:R9"/>
    <mergeCell ref="S6:S9"/>
    <mergeCell ref="I7:I9"/>
    <mergeCell ref="J7:J9"/>
    <mergeCell ref="K7:K9"/>
    <mergeCell ref="L7:L9"/>
    <mergeCell ref="M7:M9"/>
    <mergeCell ref="N7:N9"/>
  </mergeCells>
  <printOptions/>
  <pageMargins left="0.7" right="0.7" top="0.75" bottom="0.75" header="0.3" footer="0.3"/>
  <pageSetup fitToHeight="0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R24"/>
  <sheetViews>
    <sheetView zoomScalePageLayoutView="0" workbookViewId="0" topLeftCell="J15">
      <selection activeCell="P18" sqref="P18:P19"/>
    </sheetView>
  </sheetViews>
  <sheetFormatPr defaultColWidth="9.140625" defaultRowHeight="15"/>
  <cols>
    <col min="1" max="1" width="0.13671875" style="0" customWidth="1"/>
    <col min="2" max="2" width="4.7109375" style="0" customWidth="1"/>
    <col min="3" max="8" width="20.7109375" style="0" customWidth="1"/>
    <col min="9" max="12" width="10.7109375" style="0" customWidth="1"/>
    <col min="13" max="13" width="16.7109375" style="0" customWidth="1"/>
    <col min="14" max="14" width="10.7109375" style="0" customWidth="1"/>
    <col min="15" max="16" width="16.7109375" style="0" customWidth="1"/>
    <col min="17" max="17" width="20.7109375" style="0" customWidth="1"/>
    <col min="18" max="18" width="10.7109375" style="0" customWidth="1"/>
    <col min="19" max="19" width="16.7109375" style="0" customWidth="1"/>
    <col min="20" max="20" width="20.7109375" style="0" customWidth="1"/>
    <col min="21" max="21" width="0.13671875" style="0" customWidth="1"/>
    <col min="22" max="148" width="0" style="0" hidden="1" customWidth="1"/>
  </cols>
  <sheetData>
    <row r="1" spans="1:148" ht="18">
      <c r="A1" s="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2"/>
      <c r="V1" s="2"/>
      <c r="W1" s="2"/>
      <c r="X1" s="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</row>
    <row r="2" spans="1:148" ht="15">
      <c r="A2" s="1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3"/>
      <c r="V2" s="3"/>
      <c r="W2" s="3"/>
      <c r="X2" s="3"/>
      <c r="Y2" s="4"/>
      <c r="Z2" s="4"/>
      <c r="AA2" s="4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</row>
    <row r="3" spans="1:148" ht="18">
      <c r="A3" s="1" t="s">
        <v>2</v>
      </c>
      <c r="B3" s="53" t="s">
        <v>182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2"/>
      <c r="V3" s="2"/>
      <c r="W3" s="2"/>
      <c r="X3" s="2"/>
      <c r="Y3" s="2"/>
      <c r="Z3" s="2"/>
      <c r="AA3" s="2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</row>
    <row r="4" spans="1:148" ht="15">
      <c r="A4" s="5" t="s">
        <v>4</v>
      </c>
      <c r="B4" s="54" t="s">
        <v>5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3"/>
      <c r="V4" s="3"/>
      <c r="W4" s="3"/>
      <c r="X4" s="3"/>
      <c r="Y4" s="4"/>
      <c r="Z4" s="4"/>
      <c r="AA4" s="4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</row>
    <row r="5" spans="1:148" ht="95.25" customHeight="1">
      <c r="A5" s="6"/>
      <c r="B5" s="47" t="s">
        <v>6</v>
      </c>
      <c r="C5" s="40" t="s">
        <v>7</v>
      </c>
      <c r="D5" s="40" t="s">
        <v>8</v>
      </c>
      <c r="E5" s="40" t="s">
        <v>9</v>
      </c>
      <c r="F5" s="40" t="s">
        <v>10</v>
      </c>
      <c r="G5" s="40" t="s">
        <v>11</v>
      </c>
      <c r="H5" s="40" t="s">
        <v>12</v>
      </c>
      <c r="I5" s="43" t="s">
        <v>13</v>
      </c>
      <c r="J5" s="45"/>
      <c r="K5" s="44"/>
      <c r="L5" s="43" t="s">
        <v>14</v>
      </c>
      <c r="M5" s="45"/>
      <c r="N5" s="45"/>
      <c r="O5" s="44"/>
      <c r="P5" s="40" t="s">
        <v>15</v>
      </c>
      <c r="Q5" s="43" t="s">
        <v>16</v>
      </c>
      <c r="R5" s="45"/>
      <c r="S5" s="44"/>
      <c r="T5" s="40" t="s">
        <v>17</v>
      </c>
      <c r="U5" s="7"/>
      <c r="V5" s="3"/>
      <c r="W5" s="3"/>
      <c r="X5" s="3"/>
      <c r="Y5" s="4"/>
      <c r="Z5" s="4"/>
      <c r="AA5" s="4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</row>
    <row r="6" spans="1:148" ht="25.5" customHeight="1">
      <c r="A6" s="7"/>
      <c r="B6" s="48"/>
      <c r="C6" s="41"/>
      <c r="D6" s="41"/>
      <c r="E6" s="41"/>
      <c r="F6" s="41"/>
      <c r="G6" s="41"/>
      <c r="H6" s="41"/>
      <c r="I6" s="43" t="s">
        <v>18</v>
      </c>
      <c r="J6" s="44"/>
      <c r="K6" s="8" t="s">
        <v>19</v>
      </c>
      <c r="L6" s="43" t="s">
        <v>20</v>
      </c>
      <c r="M6" s="44"/>
      <c r="N6" s="43" t="s">
        <v>21</v>
      </c>
      <c r="O6" s="44"/>
      <c r="P6" s="41"/>
      <c r="Q6" s="40" t="s">
        <v>22</v>
      </c>
      <c r="R6" s="40" t="s">
        <v>23</v>
      </c>
      <c r="S6" s="40" t="s">
        <v>24</v>
      </c>
      <c r="T6" s="41"/>
      <c r="U6" s="7"/>
      <c r="V6" s="3"/>
      <c r="W6" s="3"/>
      <c r="X6" s="3"/>
      <c r="Y6" s="4"/>
      <c r="Z6" s="4"/>
      <c r="AA6" s="4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</row>
    <row r="7" spans="1:148" ht="15">
      <c r="A7" s="7"/>
      <c r="B7" s="48"/>
      <c r="C7" s="41"/>
      <c r="D7" s="41"/>
      <c r="E7" s="41"/>
      <c r="F7" s="41"/>
      <c r="G7" s="41"/>
      <c r="H7" s="41"/>
      <c r="I7" s="40" t="s">
        <v>25</v>
      </c>
      <c r="J7" s="40" t="s">
        <v>26</v>
      </c>
      <c r="K7" s="40" t="s">
        <v>27</v>
      </c>
      <c r="L7" s="40" t="s">
        <v>23</v>
      </c>
      <c r="M7" s="40" t="s">
        <v>24</v>
      </c>
      <c r="N7" s="40" t="s">
        <v>23</v>
      </c>
      <c r="O7" s="40" t="s">
        <v>24</v>
      </c>
      <c r="P7" s="41"/>
      <c r="Q7" s="41"/>
      <c r="R7" s="41"/>
      <c r="S7" s="41"/>
      <c r="T7" s="41"/>
      <c r="U7" s="7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</row>
    <row r="8" spans="1:148" ht="15">
      <c r="A8" s="7"/>
      <c r="B8" s="48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7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</row>
    <row r="9" spans="1:148" ht="15">
      <c r="A9" s="9"/>
      <c r="B9" s="49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7"/>
      <c r="V9" s="3" t="s">
        <v>28</v>
      </c>
      <c r="W9" s="3" t="s">
        <v>28</v>
      </c>
      <c r="X9" s="3" t="s">
        <v>28</v>
      </c>
      <c r="Y9" s="3" t="s">
        <v>28</v>
      </c>
      <c r="Z9" s="3" t="s">
        <v>28</v>
      </c>
      <c r="AA9" s="3" t="s">
        <v>28</v>
      </c>
      <c r="AB9" s="3" t="s">
        <v>28</v>
      </c>
      <c r="AC9" s="3" t="s">
        <v>28</v>
      </c>
      <c r="AD9" s="3" t="s">
        <v>28</v>
      </c>
      <c r="AE9" s="3" t="s">
        <v>28</v>
      </c>
      <c r="AF9" s="3" t="s">
        <v>28</v>
      </c>
      <c r="AG9" s="3" t="s">
        <v>28</v>
      </c>
      <c r="AH9" s="3" t="s">
        <v>28</v>
      </c>
      <c r="AI9" s="3" t="s">
        <v>28</v>
      </c>
      <c r="AJ9" s="3" t="s">
        <v>28</v>
      </c>
      <c r="AK9" s="3" t="s">
        <v>28</v>
      </c>
      <c r="AL9" s="3" t="s">
        <v>28</v>
      </c>
      <c r="AM9" s="3" t="s">
        <v>28</v>
      </c>
      <c r="AN9" s="3" t="s">
        <v>28</v>
      </c>
      <c r="AO9" s="3" t="s">
        <v>28</v>
      </c>
      <c r="AP9" s="3" t="s">
        <v>28</v>
      </c>
      <c r="AQ9" s="3" t="s">
        <v>28</v>
      </c>
      <c r="AR9" s="3" t="s">
        <v>28</v>
      </c>
      <c r="AS9" s="3" t="s">
        <v>28</v>
      </c>
      <c r="AT9" s="3" t="s">
        <v>28</v>
      </c>
      <c r="AU9" s="3" t="s">
        <v>28</v>
      </c>
      <c r="AV9" s="3" t="s">
        <v>28</v>
      </c>
      <c r="AW9" s="3" t="s">
        <v>28</v>
      </c>
      <c r="AX9" s="3" t="s">
        <v>28</v>
      </c>
      <c r="AY9" s="3" t="s">
        <v>28</v>
      </c>
      <c r="AZ9" s="3" t="s">
        <v>28</v>
      </c>
      <c r="BA9" s="3" t="s">
        <v>28</v>
      </c>
      <c r="BB9" s="3" t="s">
        <v>28</v>
      </c>
      <c r="BC9" s="3" t="s">
        <v>28</v>
      </c>
      <c r="BD9" s="3" t="s">
        <v>28</v>
      </c>
      <c r="BE9" s="3" t="s">
        <v>28</v>
      </c>
      <c r="BF9" s="3" t="s">
        <v>28</v>
      </c>
      <c r="BG9" s="3" t="s">
        <v>28</v>
      </c>
      <c r="BH9" s="3" t="s">
        <v>28</v>
      </c>
      <c r="BI9" s="3" t="s">
        <v>28</v>
      </c>
      <c r="BJ9" s="3" t="s">
        <v>28</v>
      </c>
      <c r="BK9" s="3" t="s">
        <v>28</v>
      </c>
      <c r="BL9" s="3" t="s">
        <v>28</v>
      </c>
      <c r="BM9" s="3" t="s">
        <v>28</v>
      </c>
      <c r="BN9" s="3" t="s">
        <v>28</v>
      </c>
      <c r="BO9" s="3" t="s">
        <v>28</v>
      </c>
      <c r="BP9" s="3" t="s">
        <v>28</v>
      </c>
      <c r="BQ9" s="3" t="s">
        <v>28</v>
      </c>
      <c r="BR9" s="3" t="s">
        <v>28</v>
      </c>
      <c r="BS9" s="3" t="s">
        <v>28</v>
      </c>
      <c r="BT9" s="3" t="s">
        <v>28</v>
      </c>
      <c r="BU9" s="3" t="s">
        <v>28</v>
      </c>
      <c r="BV9" s="3" t="s">
        <v>28</v>
      </c>
      <c r="BW9" s="3" t="s">
        <v>28</v>
      </c>
      <c r="BX9" s="3" t="s">
        <v>28</v>
      </c>
      <c r="BY9" s="3" t="s">
        <v>28</v>
      </c>
      <c r="BZ9" s="3" t="s">
        <v>28</v>
      </c>
      <c r="CA9" s="3" t="s">
        <v>28</v>
      </c>
      <c r="CB9" s="3" t="s">
        <v>28</v>
      </c>
      <c r="CC9" s="3" t="s">
        <v>28</v>
      </c>
      <c r="CD9" s="3" t="s">
        <v>28</v>
      </c>
      <c r="CE9" s="3" t="s">
        <v>28</v>
      </c>
      <c r="CF9" s="3" t="s">
        <v>28</v>
      </c>
      <c r="CG9" s="3" t="s">
        <v>28</v>
      </c>
      <c r="CH9" s="3" t="s">
        <v>28</v>
      </c>
      <c r="CI9" s="3" t="s">
        <v>28</v>
      </c>
      <c r="CJ9" s="3" t="s">
        <v>28</v>
      </c>
      <c r="CK9" s="3" t="s">
        <v>28</v>
      </c>
      <c r="CL9" s="3" t="s">
        <v>28</v>
      </c>
      <c r="CM9" s="3" t="s">
        <v>28</v>
      </c>
      <c r="CN9" s="3" t="s">
        <v>28</v>
      </c>
      <c r="CO9" s="3" t="s">
        <v>28</v>
      </c>
      <c r="CP9" s="3" t="s">
        <v>28</v>
      </c>
      <c r="CQ9" s="3" t="s">
        <v>28</v>
      </c>
      <c r="CR9" s="3" t="s">
        <v>28</v>
      </c>
      <c r="CS9" s="3" t="s">
        <v>28</v>
      </c>
      <c r="CT9" s="3" t="s">
        <v>28</v>
      </c>
      <c r="CU9" s="3" t="s">
        <v>28</v>
      </c>
      <c r="CV9" s="3" t="s">
        <v>28</v>
      </c>
      <c r="CW9" s="3" t="s">
        <v>28</v>
      </c>
      <c r="CX9" s="3" t="s">
        <v>28</v>
      </c>
      <c r="CY9" s="3" t="s">
        <v>28</v>
      </c>
      <c r="CZ9" s="3" t="s">
        <v>28</v>
      </c>
      <c r="DA9" s="3" t="s">
        <v>28</v>
      </c>
      <c r="DB9" s="3" t="s">
        <v>28</v>
      </c>
      <c r="DC9" s="3" t="s">
        <v>28</v>
      </c>
      <c r="DD9" s="3" t="s">
        <v>28</v>
      </c>
      <c r="DE9" s="3" t="s">
        <v>28</v>
      </c>
      <c r="DF9" s="3" t="s">
        <v>28</v>
      </c>
      <c r="DG9" s="3" t="s">
        <v>28</v>
      </c>
      <c r="DH9" s="3" t="s">
        <v>28</v>
      </c>
      <c r="DI9" s="3" t="s">
        <v>28</v>
      </c>
      <c r="DJ9" s="3" t="s">
        <v>28</v>
      </c>
      <c r="DK9" s="3" t="s">
        <v>28</v>
      </c>
      <c r="DL9" s="3" t="s">
        <v>28</v>
      </c>
      <c r="DM9" s="3" t="s">
        <v>28</v>
      </c>
      <c r="DN9" s="3" t="s">
        <v>28</v>
      </c>
      <c r="DO9" s="3" t="s">
        <v>28</v>
      </c>
      <c r="DP9" s="3" t="s">
        <v>28</v>
      </c>
      <c r="DQ9" s="3" t="s">
        <v>28</v>
      </c>
      <c r="DR9" s="3" t="s">
        <v>28</v>
      </c>
      <c r="DS9" s="3" t="s">
        <v>28</v>
      </c>
      <c r="DT9" s="3" t="s">
        <v>28</v>
      </c>
      <c r="DU9" s="3" t="s">
        <v>28</v>
      </c>
      <c r="DV9" s="3" t="s">
        <v>28</v>
      </c>
      <c r="DW9" s="3" t="s">
        <v>28</v>
      </c>
      <c r="DX9" s="3" t="s">
        <v>28</v>
      </c>
      <c r="DY9" s="3" t="s">
        <v>28</v>
      </c>
      <c r="DZ9" s="3" t="s">
        <v>28</v>
      </c>
      <c r="EA9" s="3" t="s">
        <v>28</v>
      </c>
      <c r="EB9" s="3" t="s">
        <v>28</v>
      </c>
      <c r="EC9" s="3" t="s">
        <v>28</v>
      </c>
      <c r="ED9" s="3" t="s">
        <v>28</v>
      </c>
      <c r="EE9" s="3" t="s">
        <v>28</v>
      </c>
      <c r="EF9" s="3" t="s">
        <v>28</v>
      </c>
      <c r="EG9" s="3" t="s">
        <v>28</v>
      </c>
      <c r="EH9" s="3" t="s">
        <v>28</v>
      </c>
      <c r="EI9" s="3" t="s">
        <v>28</v>
      </c>
      <c r="EJ9" s="3" t="s">
        <v>28</v>
      </c>
      <c r="EK9" s="3" t="s">
        <v>28</v>
      </c>
      <c r="EL9" s="3" t="s">
        <v>28</v>
      </c>
      <c r="EM9" s="3" t="s">
        <v>28</v>
      </c>
      <c r="EN9" s="3" t="s">
        <v>28</v>
      </c>
      <c r="EO9" s="3" t="s">
        <v>28</v>
      </c>
      <c r="EP9" s="3" t="s">
        <v>28</v>
      </c>
      <c r="EQ9" s="3" t="s">
        <v>28</v>
      </c>
      <c r="ER9" s="3" t="s">
        <v>28</v>
      </c>
    </row>
    <row r="10" spans="1:148" ht="15" hidden="1">
      <c r="A10" s="3" t="s">
        <v>29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</row>
    <row r="11" spans="1:148" ht="255">
      <c r="A11" s="11" t="s">
        <v>30</v>
      </c>
      <c r="B11" s="12" t="s">
        <v>31</v>
      </c>
      <c r="C11" s="13" t="s">
        <v>183</v>
      </c>
      <c r="D11" s="23">
        <f>176600000</f>
        <v>176600000</v>
      </c>
      <c r="E11" s="13" t="s">
        <v>184</v>
      </c>
      <c r="F11" s="13" t="s">
        <v>185</v>
      </c>
      <c r="G11" s="13" t="s">
        <v>186</v>
      </c>
      <c r="H11" s="13" t="s">
        <v>163</v>
      </c>
      <c r="I11" s="13" t="s">
        <v>187</v>
      </c>
      <c r="J11" s="13" t="s">
        <v>188</v>
      </c>
      <c r="K11" s="13" t="s">
        <v>189</v>
      </c>
      <c r="L11" s="13"/>
      <c r="M11" s="23"/>
      <c r="N11" s="13"/>
      <c r="O11" s="23"/>
      <c r="P11" s="23">
        <f>176600000</f>
        <v>176600000</v>
      </c>
      <c r="Q11" s="27" t="s">
        <v>39</v>
      </c>
      <c r="R11" s="27" t="s">
        <v>190</v>
      </c>
      <c r="S11" s="31">
        <f>2244997.26</f>
        <v>2244997.26</v>
      </c>
      <c r="T11" s="13"/>
      <c r="U11" s="7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</row>
    <row r="12" spans="1:148" ht="15">
      <c r="A12" s="14" t="s">
        <v>31</v>
      </c>
      <c r="B12" s="15"/>
      <c r="C12" s="15"/>
      <c r="D12" s="24"/>
      <c r="E12" s="15"/>
      <c r="F12" s="15"/>
      <c r="G12" s="15"/>
      <c r="H12" s="15"/>
      <c r="I12" s="15"/>
      <c r="J12" s="15"/>
      <c r="K12" s="15"/>
      <c r="L12" s="15"/>
      <c r="M12" s="24"/>
      <c r="N12" s="15"/>
      <c r="O12" s="24"/>
      <c r="P12" s="24"/>
      <c r="Q12" s="28" t="s">
        <v>39</v>
      </c>
      <c r="R12" s="28" t="s">
        <v>191</v>
      </c>
      <c r="S12" s="32">
        <f>3532000</f>
        <v>3532000</v>
      </c>
      <c r="T12" s="15"/>
      <c r="U12" s="7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</row>
    <row r="13" spans="1:148" ht="15">
      <c r="A13" s="14" t="s">
        <v>31</v>
      </c>
      <c r="B13" s="15"/>
      <c r="C13" s="15"/>
      <c r="D13" s="24"/>
      <c r="E13" s="15"/>
      <c r="F13" s="15"/>
      <c r="G13" s="15"/>
      <c r="H13" s="15"/>
      <c r="I13" s="15"/>
      <c r="J13" s="15"/>
      <c r="K13" s="15"/>
      <c r="L13" s="15"/>
      <c r="M13" s="24"/>
      <c r="N13" s="15"/>
      <c r="O13" s="24"/>
      <c r="P13" s="24"/>
      <c r="Q13" s="28" t="s">
        <v>39</v>
      </c>
      <c r="R13" s="28" t="s">
        <v>192</v>
      </c>
      <c r="S13" s="32">
        <f>3532000</f>
        <v>3532000</v>
      </c>
      <c r="T13" s="15"/>
      <c r="U13" s="7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</row>
    <row r="14" spans="1:148" ht="242.25">
      <c r="A14" s="11" t="s">
        <v>30</v>
      </c>
      <c r="B14" s="12" t="s">
        <v>55</v>
      </c>
      <c r="C14" s="13" t="s">
        <v>193</v>
      </c>
      <c r="D14" s="23">
        <f>110888000</f>
        <v>110888000</v>
      </c>
      <c r="E14" s="13" t="s">
        <v>184</v>
      </c>
      <c r="F14" s="13" t="s">
        <v>194</v>
      </c>
      <c r="G14" s="13" t="s">
        <v>195</v>
      </c>
      <c r="H14" s="13" t="s">
        <v>163</v>
      </c>
      <c r="I14" s="13" t="s">
        <v>196</v>
      </c>
      <c r="J14" s="13" t="s">
        <v>197</v>
      </c>
      <c r="K14" s="13" t="s">
        <v>198</v>
      </c>
      <c r="L14" s="13"/>
      <c r="M14" s="23"/>
      <c r="N14" s="13"/>
      <c r="O14" s="23"/>
      <c r="P14" s="23">
        <f>110888000</f>
        <v>110888000</v>
      </c>
      <c r="Q14" s="27" t="s">
        <v>39</v>
      </c>
      <c r="R14" s="27" t="s">
        <v>190</v>
      </c>
      <c r="S14" s="31">
        <f>847609.64</f>
        <v>847609.64</v>
      </c>
      <c r="T14" s="13" t="s">
        <v>199</v>
      </c>
      <c r="U14" s="7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</row>
    <row r="15" spans="1:148" ht="15">
      <c r="A15" s="14" t="s">
        <v>31</v>
      </c>
      <c r="B15" s="15"/>
      <c r="C15" s="15"/>
      <c r="D15" s="24"/>
      <c r="E15" s="15"/>
      <c r="F15" s="15"/>
      <c r="G15" s="15"/>
      <c r="H15" s="15"/>
      <c r="I15" s="15"/>
      <c r="J15" s="15"/>
      <c r="K15" s="15"/>
      <c r="L15" s="15"/>
      <c r="M15" s="24"/>
      <c r="N15" s="15"/>
      <c r="O15" s="24"/>
      <c r="P15" s="24"/>
      <c r="Q15" s="28" t="s">
        <v>39</v>
      </c>
      <c r="R15" s="28" t="s">
        <v>191</v>
      </c>
      <c r="S15" s="32">
        <f>2148455</f>
        <v>2148455</v>
      </c>
      <c r="T15" s="15"/>
      <c r="U15" s="7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</row>
    <row r="16" spans="1:148" ht="15">
      <c r="A16" s="14" t="s">
        <v>31</v>
      </c>
      <c r="B16" s="15"/>
      <c r="C16" s="15"/>
      <c r="D16" s="24"/>
      <c r="E16" s="15"/>
      <c r="F16" s="15"/>
      <c r="G16" s="15"/>
      <c r="H16" s="15"/>
      <c r="I16" s="15"/>
      <c r="J16" s="15"/>
      <c r="K16" s="15"/>
      <c r="L16" s="15"/>
      <c r="M16" s="24"/>
      <c r="N16" s="15"/>
      <c r="O16" s="24"/>
      <c r="P16" s="24"/>
      <c r="Q16" s="28" t="s">
        <v>39</v>
      </c>
      <c r="R16" s="28" t="s">
        <v>192</v>
      </c>
      <c r="S16" s="32">
        <f>2122626.58</f>
        <v>2122626.58</v>
      </c>
      <c r="T16" s="15"/>
      <c r="U16" s="7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</row>
    <row r="17" spans="1:148" ht="242.25">
      <c r="A17" s="11" t="s">
        <v>30</v>
      </c>
      <c r="B17" s="12" t="s">
        <v>59</v>
      </c>
      <c r="C17" s="13" t="s">
        <v>193</v>
      </c>
      <c r="D17" s="23">
        <f>348529000</f>
        <v>348529000</v>
      </c>
      <c r="E17" s="13" t="s">
        <v>184</v>
      </c>
      <c r="F17" s="13" t="s">
        <v>200</v>
      </c>
      <c r="G17" s="13" t="s">
        <v>195</v>
      </c>
      <c r="H17" s="13" t="s">
        <v>163</v>
      </c>
      <c r="I17" s="13" t="s">
        <v>201</v>
      </c>
      <c r="J17" s="13" t="s">
        <v>197</v>
      </c>
      <c r="K17" s="13" t="s">
        <v>202</v>
      </c>
      <c r="L17" s="13"/>
      <c r="M17" s="23"/>
      <c r="N17" s="13"/>
      <c r="O17" s="23"/>
      <c r="P17" s="23">
        <f>348529000</f>
        <v>348529000</v>
      </c>
      <c r="Q17" s="27" t="s">
        <v>39</v>
      </c>
      <c r="R17" s="27" t="s">
        <v>203</v>
      </c>
      <c r="S17" s="31">
        <f>333012.3</f>
        <v>333012.3</v>
      </c>
      <c r="T17" s="13" t="s">
        <v>199</v>
      </c>
      <c r="U17" s="7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</row>
    <row r="18" spans="1:148" ht="15">
      <c r="A18" s="14" t="s">
        <v>31</v>
      </c>
      <c r="B18" s="15"/>
      <c r="C18" s="15"/>
      <c r="D18" s="24"/>
      <c r="E18" s="15"/>
      <c r="F18" s="15"/>
      <c r="G18" s="15"/>
      <c r="H18" s="15"/>
      <c r="I18" s="15"/>
      <c r="J18" s="15"/>
      <c r="K18" s="15"/>
      <c r="L18" s="15"/>
      <c r="M18" s="24"/>
      <c r="N18" s="15"/>
      <c r="O18" s="24"/>
      <c r="P18" s="24"/>
      <c r="Q18" s="28" t="s">
        <v>39</v>
      </c>
      <c r="R18" s="28" t="s">
        <v>191</v>
      </c>
      <c r="S18" s="32">
        <f>6752749.38</f>
        <v>6752749.38</v>
      </c>
      <c r="T18" s="15"/>
      <c r="U18" s="7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</row>
    <row r="19" spans="1:148" ht="15">
      <c r="A19" s="14" t="s">
        <v>31</v>
      </c>
      <c r="B19" s="15"/>
      <c r="C19" s="15"/>
      <c r="D19" s="24"/>
      <c r="E19" s="15"/>
      <c r="F19" s="15"/>
      <c r="G19" s="15"/>
      <c r="H19" s="15"/>
      <c r="I19" s="15"/>
      <c r="J19" s="15"/>
      <c r="K19" s="15"/>
      <c r="L19" s="15"/>
      <c r="M19" s="24"/>
      <c r="N19" s="15"/>
      <c r="O19" s="24"/>
      <c r="P19" s="24"/>
      <c r="Q19" s="28" t="s">
        <v>39</v>
      </c>
      <c r="R19" s="28" t="s">
        <v>192</v>
      </c>
      <c r="S19" s="32">
        <f>6671568.78</f>
        <v>6671568.78</v>
      </c>
      <c r="T19" s="15"/>
      <c r="U19" s="7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</row>
    <row r="20" spans="1:148" ht="191.25">
      <c r="A20" s="11" t="s">
        <v>30</v>
      </c>
      <c r="B20" s="12" t="s">
        <v>61</v>
      </c>
      <c r="C20" s="13" t="s">
        <v>193</v>
      </c>
      <c r="D20" s="23">
        <f>350000000</f>
        <v>350000000</v>
      </c>
      <c r="E20" s="13" t="s">
        <v>204</v>
      </c>
      <c r="F20" s="13" t="s">
        <v>205</v>
      </c>
      <c r="G20" s="13" t="s">
        <v>195</v>
      </c>
      <c r="H20" s="13" t="s">
        <v>163</v>
      </c>
      <c r="I20" s="13" t="s">
        <v>206</v>
      </c>
      <c r="J20" s="13" t="s">
        <v>207</v>
      </c>
      <c r="K20" s="13" t="s">
        <v>208</v>
      </c>
      <c r="L20" s="13"/>
      <c r="M20" s="23"/>
      <c r="N20" s="13"/>
      <c r="O20" s="23"/>
      <c r="P20" s="23">
        <f>350000000</f>
        <v>350000000</v>
      </c>
      <c r="Q20" s="27" t="s">
        <v>39</v>
      </c>
      <c r="R20" s="27" t="s">
        <v>192</v>
      </c>
      <c r="S20" s="31">
        <f>3550204.92</f>
        <v>3550204.92</v>
      </c>
      <c r="T20" s="13"/>
      <c r="U20" s="7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</row>
    <row r="21" spans="1:148" s="22" customFormat="1" ht="15">
      <c r="A21" s="18" t="s">
        <v>145</v>
      </c>
      <c r="B21" s="19"/>
      <c r="C21" s="19"/>
      <c r="D21" s="25">
        <v>986017000</v>
      </c>
      <c r="E21" s="19"/>
      <c r="F21" s="19"/>
      <c r="G21" s="19"/>
      <c r="H21" s="19"/>
      <c r="I21" s="19"/>
      <c r="J21" s="19"/>
      <c r="K21" s="19"/>
      <c r="L21" s="19"/>
      <c r="M21" s="25"/>
      <c r="N21" s="19"/>
      <c r="O21" s="25"/>
      <c r="P21" s="25">
        <v>986017000</v>
      </c>
      <c r="Q21" s="19"/>
      <c r="R21" s="19"/>
      <c r="S21" s="25">
        <v>31735223.86</v>
      </c>
      <c r="T21" s="19"/>
      <c r="U21" s="20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</row>
    <row r="22" spans="1:148" ht="15">
      <c r="A22" s="16" t="s">
        <v>144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</row>
    <row r="23" spans="1:148" ht="15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</row>
    <row r="24" spans="1:148" ht="15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</row>
  </sheetData>
  <sheetProtection/>
  <mergeCells count="31">
    <mergeCell ref="C5:C9"/>
    <mergeCell ref="D5:D9"/>
    <mergeCell ref="E5:E9"/>
    <mergeCell ref="F5:F9"/>
    <mergeCell ref="G5:G9"/>
    <mergeCell ref="T5:T9"/>
    <mergeCell ref="I6:J6"/>
    <mergeCell ref="L6:M6"/>
    <mergeCell ref="N6:O6"/>
    <mergeCell ref="Q6:Q9"/>
    <mergeCell ref="B1:T1"/>
    <mergeCell ref="B2:T2"/>
    <mergeCell ref="B3:T3"/>
    <mergeCell ref="B4:T4"/>
    <mergeCell ref="B5:B9"/>
    <mergeCell ref="O7:O9"/>
    <mergeCell ref="H5:H9"/>
    <mergeCell ref="I5:K5"/>
    <mergeCell ref="L5:O5"/>
    <mergeCell ref="P5:P9"/>
    <mergeCell ref="Q5:S5"/>
    <mergeCell ref="A23:ER23"/>
    <mergeCell ref="A24:ER24"/>
    <mergeCell ref="R6:R9"/>
    <mergeCell ref="S6:S9"/>
    <mergeCell ref="I7:I9"/>
    <mergeCell ref="J7:J9"/>
    <mergeCell ref="K7:K9"/>
    <mergeCell ref="L7:L9"/>
    <mergeCell ref="M7:M9"/>
    <mergeCell ref="N7:N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O24"/>
  <sheetViews>
    <sheetView zoomScalePageLayoutView="0" workbookViewId="0" topLeftCell="B1">
      <selection activeCell="C22" sqref="C22:F24"/>
    </sheetView>
  </sheetViews>
  <sheetFormatPr defaultColWidth="9.140625" defaultRowHeight="15"/>
  <cols>
    <col min="1" max="1" width="0" style="0" hidden="1" customWidth="1"/>
    <col min="2" max="2" width="0.13671875" style="0" customWidth="1"/>
    <col min="3" max="3" width="40.7109375" style="0" customWidth="1"/>
    <col min="4" max="17" width="16.7109375" style="0" customWidth="1"/>
    <col min="18" max="18" width="0.13671875" style="0" customWidth="1"/>
    <col min="19" max="145" width="0" style="0" hidden="1" customWidth="1"/>
  </cols>
  <sheetData>
    <row r="1" spans="1:145" ht="18">
      <c r="A1" s="1" t="s">
        <v>0</v>
      </c>
      <c r="B1" s="1" t="s">
        <v>209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2"/>
      <c r="S1" s="2"/>
      <c r="T1" s="2"/>
      <c r="U1" s="2"/>
      <c r="V1" s="2"/>
      <c r="W1" s="2"/>
      <c r="X1" s="2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</row>
    <row r="2" spans="1:145" ht="15">
      <c r="A2" s="1" t="s">
        <v>1</v>
      </c>
      <c r="B2" s="1" t="s">
        <v>209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3"/>
      <c r="S2" s="3"/>
      <c r="T2" s="3"/>
      <c r="U2" s="3"/>
      <c r="V2" s="4"/>
      <c r="W2" s="4"/>
      <c r="X2" s="4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</row>
    <row r="3" spans="1:145" ht="18">
      <c r="A3" s="1" t="s">
        <v>2</v>
      </c>
      <c r="B3" s="1" t="s">
        <v>209</v>
      </c>
      <c r="C3" s="53" t="s">
        <v>210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2"/>
      <c r="S3" s="2"/>
      <c r="T3" s="2"/>
      <c r="U3" s="2"/>
      <c r="V3" s="2"/>
      <c r="W3" s="2"/>
      <c r="X3" s="2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</row>
    <row r="4" spans="1:145" ht="15">
      <c r="A4" s="1" t="s">
        <v>4</v>
      </c>
      <c r="B4" s="5"/>
      <c r="C4" s="54" t="s">
        <v>5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3"/>
      <c r="S4" s="3"/>
      <c r="T4" s="3"/>
      <c r="U4" s="3"/>
      <c r="V4" s="4"/>
      <c r="W4" s="4"/>
      <c r="X4" s="4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</row>
    <row r="5" spans="1:145" ht="15">
      <c r="A5" s="33" t="s">
        <v>211</v>
      </c>
      <c r="B5" s="6"/>
      <c r="C5" s="47"/>
      <c r="D5" s="40" t="s">
        <v>212</v>
      </c>
      <c r="E5" s="40" t="s">
        <v>213</v>
      </c>
      <c r="F5" s="40" t="s">
        <v>214</v>
      </c>
      <c r="G5" s="40" t="s">
        <v>215</v>
      </c>
      <c r="H5" s="40" t="s">
        <v>216</v>
      </c>
      <c r="I5" s="40" t="s">
        <v>217</v>
      </c>
      <c r="J5" s="40" t="s">
        <v>218</v>
      </c>
      <c r="K5" s="40" t="s">
        <v>219</v>
      </c>
      <c r="L5" s="40" t="s">
        <v>220</v>
      </c>
      <c r="M5" s="40" t="s">
        <v>221</v>
      </c>
      <c r="N5" s="40" t="s">
        <v>222</v>
      </c>
      <c r="O5" s="40" t="s">
        <v>223</v>
      </c>
      <c r="P5" s="40" t="s">
        <v>224</v>
      </c>
      <c r="Q5" s="40" t="s">
        <v>225</v>
      </c>
      <c r="R5" s="7"/>
      <c r="S5" s="3"/>
      <c r="T5" s="3"/>
      <c r="U5" s="3"/>
      <c r="V5" s="4"/>
      <c r="W5" s="4"/>
      <c r="X5" s="4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</row>
    <row r="6" spans="1:145" ht="15">
      <c r="A6" s="34"/>
      <c r="B6" s="7"/>
      <c r="C6" s="48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7"/>
      <c r="S6" s="3"/>
      <c r="T6" s="3"/>
      <c r="U6" s="3"/>
      <c r="V6" s="4"/>
      <c r="W6" s="4"/>
      <c r="X6" s="4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</row>
    <row r="7" spans="1:145" ht="15">
      <c r="A7" s="34"/>
      <c r="B7" s="7"/>
      <c r="C7" s="48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7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</row>
    <row r="8" spans="1:145" ht="15">
      <c r="A8" s="34"/>
      <c r="B8" s="7"/>
      <c r="C8" s="48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7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</row>
    <row r="9" spans="1:145" ht="15">
      <c r="A9" s="34" t="s">
        <v>28</v>
      </c>
      <c r="B9" s="7"/>
      <c r="C9" s="49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7"/>
      <c r="S9" s="3" t="s">
        <v>28</v>
      </c>
      <c r="T9" s="3" t="s">
        <v>28</v>
      </c>
      <c r="U9" s="3" t="s">
        <v>28</v>
      </c>
      <c r="V9" s="3" t="s">
        <v>28</v>
      </c>
      <c r="W9" s="3" t="s">
        <v>28</v>
      </c>
      <c r="X9" s="3" t="s">
        <v>28</v>
      </c>
      <c r="Y9" s="3" t="s">
        <v>28</v>
      </c>
      <c r="Z9" s="3" t="s">
        <v>28</v>
      </c>
      <c r="AA9" s="3" t="s">
        <v>28</v>
      </c>
      <c r="AB9" s="3" t="s">
        <v>28</v>
      </c>
      <c r="AC9" s="3" t="s">
        <v>28</v>
      </c>
      <c r="AD9" s="3" t="s">
        <v>28</v>
      </c>
      <c r="AE9" s="3" t="s">
        <v>28</v>
      </c>
      <c r="AF9" s="3" t="s">
        <v>28</v>
      </c>
      <c r="AG9" s="3" t="s">
        <v>28</v>
      </c>
      <c r="AH9" s="3" t="s">
        <v>28</v>
      </c>
      <c r="AI9" s="3" t="s">
        <v>28</v>
      </c>
      <c r="AJ9" s="3" t="s">
        <v>28</v>
      </c>
      <c r="AK9" s="3" t="s">
        <v>28</v>
      </c>
      <c r="AL9" s="3" t="s">
        <v>28</v>
      </c>
      <c r="AM9" s="3" t="s">
        <v>28</v>
      </c>
      <c r="AN9" s="3" t="s">
        <v>28</v>
      </c>
      <c r="AO9" s="3" t="s">
        <v>28</v>
      </c>
      <c r="AP9" s="3" t="s">
        <v>28</v>
      </c>
      <c r="AQ9" s="3" t="s">
        <v>28</v>
      </c>
      <c r="AR9" s="3" t="s">
        <v>28</v>
      </c>
      <c r="AS9" s="3" t="s">
        <v>28</v>
      </c>
      <c r="AT9" s="3" t="s">
        <v>28</v>
      </c>
      <c r="AU9" s="3" t="s">
        <v>28</v>
      </c>
      <c r="AV9" s="3" t="s">
        <v>28</v>
      </c>
      <c r="AW9" s="3" t="s">
        <v>28</v>
      </c>
      <c r="AX9" s="3" t="s">
        <v>28</v>
      </c>
      <c r="AY9" s="3" t="s">
        <v>28</v>
      </c>
      <c r="AZ9" s="3" t="s">
        <v>28</v>
      </c>
      <c r="BA9" s="3" t="s">
        <v>28</v>
      </c>
      <c r="BB9" s="3" t="s">
        <v>28</v>
      </c>
      <c r="BC9" s="3" t="s">
        <v>28</v>
      </c>
      <c r="BD9" s="3" t="s">
        <v>28</v>
      </c>
      <c r="BE9" s="3" t="s">
        <v>28</v>
      </c>
      <c r="BF9" s="3" t="s">
        <v>28</v>
      </c>
      <c r="BG9" s="3" t="s">
        <v>28</v>
      </c>
      <c r="BH9" s="3" t="s">
        <v>28</v>
      </c>
      <c r="BI9" s="3" t="s">
        <v>28</v>
      </c>
      <c r="BJ9" s="3" t="s">
        <v>28</v>
      </c>
      <c r="BK9" s="3" t="s">
        <v>28</v>
      </c>
      <c r="BL9" s="3" t="s">
        <v>28</v>
      </c>
      <c r="BM9" s="3" t="s">
        <v>28</v>
      </c>
      <c r="BN9" s="3" t="s">
        <v>28</v>
      </c>
      <c r="BO9" s="3" t="s">
        <v>28</v>
      </c>
      <c r="BP9" s="3" t="s">
        <v>28</v>
      </c>
      <c r="BQ9" s="3" t="s">
        <v>28</v>
      </c>
      <c r="BR9" s="3" t="s">
        <v>28</v>
      </c>
      <c r="BS9" s="3" t="s">
        <v>28</v>
      </c>
      <c r="BT9" s="3" t="s">
        <v>28</v>
      </c>
      <c r="BU9" s="3" t="s">
        <v>28</v>
      </c>
      <c r="BV9" s="3" t="s">
        <v>28</v>
      </c>
      <c r="BW9" s="3" t="s">
        <v>28</v>
      </c>
      <c r="BX9" s="3" t="s">
        <v>28</v>
      </c>
      <c r="BY9" s="3" t="s">
        <v>28</v>
      </c>
      <c r="BZ9" s="3" t="s">
        <v>28</v>
      </c>
      <c r="CA9" s="3" t="s">
        <v>28</v>
      </c>
      <c r="CB9" s="3" t="s">
        <v>28</v>
      </c>
      <c r="CC9" s="3" t="s">
        <v>28</v>
      </c>
      <c r="CD9" s="3" t="s">
        <v>28</v>
      </c>
      <c r="CE9" s="3" t="s">
        <v>28</v>
      </c>
      <c r="CF9" s="3" t="s">
        <v>28</v>
      </c>
      <c r="CG9" s="3" t="s">
        <v>28</v>
      </c>
      <c r="CH9" s="3" t="s">
        <v>28</v>
      </c>
      <c r="CI9" s="3" t="s">
        <v>28</v>
      </c>
      <c r="CJ9" s="3" t="s">
        <v>28</v>
      </c>
      <c r="CK9" s="3" t="s">
        <v>28</v>
      </c>
      <c r="CL9" s="3" t="s">
        <v>28</v>
      </c>
      <c r="CM9" s="3" t="s">
        <v>28</v>
      </c>
      <c r="CN9" s="3" t="s">
        <v>28</v>
      </c>
      <c r="CO9" s="3" t="s">
        <v>28</v>
      </c>
      <c r="CP9" s="3" t="s">
        <v>28</v>
      </c>
      <c r="CQ9" s="3" t="s">
        <v>28</v>
      </c>
      <c r="CR9" s="3" t="s">
        <v>28</v>
      </c>
      <c r="CS9" s="3" t="s">
        <v>28</v>
      </c>
      <c r="CT9" s="3" t="s">
        <v>28</v>
      </c>
      <c r="CU9" s="3" t="s">
        <v>28</v>
      </c>
      <c r="CV9" s="3" t="s">
        <v>28</v>
      </c>
      <c r="CW9" s="3" t="s">
        <v>28</v>
      </c>
      <c r="CX9" s="3" t="s">
        <v>28</v>
      </c>
      <c r="CY9" s="3" t="s">
        <v>28</v>
      </c>
      <c r="CZ9" s="3" t="s">
        <v>28</v>
      </c>
      <c r="DA9" s="3" t="s">
        <v>28</v>
      </c>
      <c r="DB9" s="3" t="s">
        <v>28</v>
      </c>
      <c r="DC9" s="3" t="s">
        <v>28</v>
      </c>
      <c r="DD9" s="3" t="s">
        <v>28</v>
      </c>
      <c r="DE9" s="3" t="s">
        <v>28</v>
      </c>
      <c r="DF9" s="3" t="s">
        <v>28</v>
      </c>
      <c r="DG9" s="3" t="s">
        <v>28</v>
      </c>
      <c r="DH9" s="3" t="s">
        <v>28</v>
      </c>
      <c r="DI9" s="3" t="s">
        <v>28</v>
      </c>
      <c r="DJ9" s="3" t="s">
        <v>28</v>
      </c>
      <c r="DK9" s="3" t="s">
        <v>28</v>
      </c>
      <c r="DL9" s="3" t="s">
        <v>28</v>
      </c>
      <c r="DM9" s="3" t="s">
        <v>28</v>
      </c>
      <c r="DN9" s="3" t="s">
        <v>28</v>
      </c>
      <c r="DO9" s="3" t="s">
        <v>28</v>
      </c>
      <c r="DP9" s="3" t="s">
        <v>28</v>
      </c>
      <c r="DQ9" s="3" t="s">
        <v>28</v>
      </c>
      <c r="DR9" s="3" t="s">
        <v>28</v>
      </c>
      <c r="DS9" s="3" t="s">
        <v>28</v>
      </c>
      <c r="DT9" s="3" t="s">
        <v>28</v>
      </c>
      <c r="DU9" s="3" t="s">
        <v>28</v>
      </c>
      <c r="DV9" s="3" t="s">
        <v>28</v>
      </c>
      <c r="DW9" s="3" t="s">
        <v>28</v>
      </c>
      <c r="DX9" s="3" t="s">
        <v>28</v>
      </c>
      <c r="DY9" s="3" t="s">
        <v>28</v>
      </c>
      <c r="DZ9" s="3" t="s">
        <v>28</v>
      </c>
      <c r="EA9" s="3" t="s">
        <v>28</v>
      </c>
      <c r="EB9" s="3" t="s">
        <v>28</v>
      </c>
      <c r="EC9" s="3" t="s">
        <v>28</v>
      </c>
      <c r="ED9" s="3" t="s">
        <v>28</v>
      </c>
      <c r="EE9" s="3" t="s">
        <v>28</v>
      </c>
      <c r="EF9" s="3" t="s">
        <v>28</v>
      </c>
      <c r="EG9" s="3" t="s">
        <v>28</v>
      </c>
      <c r="EH9" s="3" t="s">
        <v>28</v>
      </c>
      <c r="EI9" s="3" t="s">
        <v>28</v>
      </c>
      <c r="EJ9" s="3" t="s">
        <v>28</v>
      </c>
      <c r="EK9" s="3" t="s">
        <v>28</v>
      </c>
      <c r="EL9" s="3" t="s">
        <v>28</v>
      </c>
      <c r="EM9" s="3" t="s">
        <v>28</v>
      </c>
      <c r="EN9" s="3" t="s">
        <v>28</v>
      </c>
      <c r="EO9" s="3" t="s">
        <v>28</v>
      </c>
    </row>
    <row r="10" spans="1:145" ht="15" hidden="1">
      <c r="A10" s="34" t="s">
        <v>29</v>
      </c>
      <c r="B10" s="7"/>
      <c r="C10" s="8" t="s">
        <v>31</v>
      </c>
      <c r="D10" s="8" t="s">
        <v>55</v>
      </c>
      <c r="E10" s="8" t="s">
        <v>59</v>
      </c>
      <c r="F10" s="8" t="s">
        <v>61</v>
      </c>
      <c r="G10" s="8" t="s">
        <v>67</v>
      </c>
      <c r="H10" s="8" t="s">
        <v>70</v>
      </c>
      <c r="I10" s="8" t="s">
        <v>74</v>
      </c>
      <c r="J10" s="8" t="s">
        <v>77</v>
      </c>
      <c r="K10" s="8" t="s">
        <v>66</v>
      </c>
      <c r="L10" s="8" t="s">
        <v>82</v>
      </c>
      <c r="M10" s="8" t="s">
        <v>85</v>
      </c>
      <c r="N10" s="8" t="s">
        <v>87</v>
      </c>
      <c r="O10" s="8" t="s">
        <v>91</v>
      </c>
      <c r="P10" s="8" t="s">
        <v>93</v>
      </c>
      <c r="Q10" s="8" t="s">
        <v>103</v>
      </c>
      <c r="R10" s="7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</row>
    <row r="11" spans="1:145" ht="15" hidden="1">
      <c r="A11" s="34" t="s">
        <v>29</v>
      </c>
      <c r="B11" s="7"/>
      <c r="C11" s="8" t="s">
        <v>31</v>
      </c>
      <c r="D11" s="8" t="s">
        <v>55</v>
      </c>
      <c r="E11" s="8" t="s">
        <v>59</v>
      </c>
      <c r="F11" s="8" t="s">
        <v>61</v>
      </c>
      <c r="G11" s="8" t="s">
        <v>67</v>
      </c>
      <c r="H11" s="8" t="s">
        <v>70</v>
      </c>
      <c r="I11" s="8" t="s">
        <v>74</v>
      </c>
      <c r="J11" s="8" t="s">
        <v>77</v>
      </c>
      <c r="K11" s="8" t="s">
        <v>66</v>
      </c>
      <c r="L11" s="8" t="s">
        <v>82</v>
      </c>
      <c r="M11" s="8" t="s">
        <v>85</v>
      </c>
      <c r="N11" s="8" t="s">
        <v>87</v>
      </c>
      <c r="O11" s="8" t="s">
        <v>91</v>
      </c>
      <c r="P11" s="8" t="s">
        <v>93</v>
      </c>
      <c r="Q11" s="8" t="s">
        <v>103</v>
      </c>
      <c r="R11" s="7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</row>
    <row r="12" spans="1:22" ht="38.25">
      <c r="A12" s="35" t="s">
        <v>226</v>
      </c>
      <c r="B12" s="36"/>
      <c r="C12" s="37" t="s">
        <v>226</v>
      </c>
      <c r="D12" s="38">
        <f>5618223800</f>
        <v>5618223800</v>
      </c>
      <c r="E12" s="38">
        <f>5618223800</f>
        <v>5618223800</v>
      </c>
      <c r="F12" s="38">
        <f>5868223800</f>
        <v>5868223800</v>
      </c>
      <c r="G12" s="38">
        <f>0</f>
        <v>0</v>
      </c>
      <c r="H12" s="38">
        <f>0</f>
        <v>0</v>
      </c>
      <c r="I12" s="38">
        <f>0</f>
        <v>0</v>
      </c>
      <c r="J12" s="38">
        <f>0</f>
        <v>0</v>
      </c>
      <c r="K12" s="38">
        <f>0</f>
        <v>0</v>
      </c>
      <c r="L12" s="38">
        <f>0</f>
        <v>0</v>
      </c>
      <c r="M12" s="38">
        <f>0</f>
        <v>0</v>
      </c>
      <c r="N12" s="38">
        <f>0</f>
        <v>0</v>
      </c>
      <c r="O12" s="38">
        <f>0</f>
        <v>0</v>
      </c>
      <c r="P12" s="38">
        <f>0</f>
        <v>0</v>
      </c>
      <c r="Q12" s="38"/>
      <c r="R12" s="7"/>
      <c r="S12" s="3"/>
      <c r="T12" s="3"/>
      <c r="U12" s="3"/>
      <c r="V12" s="3"/>
    </row>
    <row r="13" spans="1:22" ht="38.25">
      <c r="A13" s="35" t="s">
        <v>227</v>
      </c>
      <c r="B13" s="36"/>
      <c r="C13" s="37" t="s">
        <v>227</v>
      </c>
      <c r="D13" s="38">
        <f>0</f>
        <v>0</v>
      </c>
      <c r="E13" s="38">
        <f>0</f>
        <v>0</v>
      </c>
      <c r="F13" s="38">
        <f>0</f>
        <v>0</v>
      </c>
      <c r="G13" s="38">
        <f>0</f>
        <v>0</v>
      </c>
      <c r="H13" s="38">
        <f>0</f>
        <v>0</v>
      </c>
      <c r="I13" s="38">
        <f>0</f>
        <v>0</v>
      </c>
      <c r="J13" s="38">
        <f>0</f>
        <v>0</v>
      </c>
      <c r="K13" s="38">
        <f>0</f>
        <v>0</v>
      </c>
      <c r="L13" s="38">
        <f>0</f>
        <v>0</v>
      </c>
      <c r="M13" s="38">
        <f>0</f>
        <v>0</v>
      </c>
      <c r="N13" s="38">
        <f>0</f>
        <v>0</v>
      </c>
      <c r="O13" s="38">
        <f>0</f>
        <v>0</v>
      </c>
      <c r="P13" s="38">
        <f>0</f>
        <v>0</v>
      </c>
      <c r="Q13" s="38"/>
      <c r="R13" s="7"/>
      <c r="S13" s="3"/>
      <c r="T13" s="3"/>
      <c r="U13" s="3"/>
      <c r="V13" s="3"/>
    </row>
    <row r="14" spans="1:22" ht="38.25">
      <c r="A14" s="35" t="s">
        <v>228</v>
      </c>
      <c r="B14" s="36"/>
      <c r="C14" s="37" t="s">
        <v>228</v>
      </c>
      <c r="D14" s="38">
        <f>238950189.65</f>
        <v>238950189.65</v>
      </c>
      <c r="E14" s="38">
        <f>222400666.77</f>
        <v>222400666.77</v>
      </c>
      <c r="F14" s="38">
        <f>217717831.1</f>
        <v>217717831.1</v>
      </c>
      <c r="G14" s="38">
        <f>0</f>
        <v>0</v>
      </c>
      <c r="H14" s="38">
        <f>0</f>
        <v>0</v>
      </c>
      <c r="I14" s="38">
        <f>0</f>
        <v>0</v>
      </c>
      <c r="J14" s="38">
        <f>0</f>
        <v>0</v>
      </c>
      <c r="K14" s="38">
        <f>0</f>
        <v>0</v>
      </c>
      <c r="L14" s="38">
        <f>0</f>
        <v>0</v>
      </c>
      <c r="M14" s="38">
        <f>0</f>
        <v>0</v>
      </c>
      <c r="N14" s="38">
        <f>0</f>
        <v>0</v>
      </c>
      <c r="O14" s="38">
        <f>0</f>
        <v>0</v>
      </c>
      <c r="P14" s="38">
        <f>0</f>
        <v>0</v>
      </c>
      <c r="Q14" s="38"/>
      <c r="R14" s="7"/>
      <c r="S14" s="3"/>
      <c r="T14" s="3"/>
      <c r="U14" s="3"/>
      <c r="V14" s="3"/>
    </row>
    <row r="15" spans="1:22" ht="51">
      <c r="A15" s="35" t="s">
        <v>229</v>
      </c>
      <c r="B15" s="36"/>
      <c r="C15" s="37" t="s">
        <v>229</v>
      </c>
      <c r="D15" s="38">
        <f>986017000</f>
        <v>986017000</v>
      </c>
      <c r="E15" s="38">
        <f>986017000</f>
        <v>986017000</v>
      </c>
      <c r="F15" s="38">
        <f>986017000</f>
        <v>986017000</v>
      </c>
      <c r="G15" s="38">
        <f>0</f>
        <v>0</v>
      </c>
      <c r="H15" s="38">
        <f>0</f>
        <v>0</v>
      </c>
      <c r="I15" s="38">
        <f>0</f>
        <v>0</v>
      </c>
      <c r="J15" s="38">
        <f>0</f>
        <v>0</v>
      </c>
      <c r="K15" s="38">
        <f>0</f>
        <v>0</v>
      </c>
      <c r="L15" s="38">
        <f>0</f>
        <v>0</v>
      </c>
      <c r="M15" s="38">
        <f>0</f>
        <v>0</v>
      </c>
      <c r="N15" s="38">
        <f>0</f>
        <v>0</v>
      </c>
      <c r="O15" s="38">
        <f>0</f>
        <v>0</v>
      </c>
      <c r="P15" s="38">
        <f>0</f>
        <v>0</v>
      </c>
      <c r="Q15" s="38"/>
      <c r="R15" s="7"/>
      <c r="S15" s="3"/>
      <c r="T15" s="3"/>
      <c r="U15" s="3"/>
      <c r="V15" s="3"/>
    </row>
    <row r="16" spans="1:22" ht="15">
      <c r="A16" s="35" t="s">
        <v>145</v>
      </c>
      <c r="B16" s="36"/>
      <c r="C16" s="37" t="s">
        <v>145</v>
      </c>
      <c r="D16" s="38">
        <f>6843190989.65</f>
        <v>6843190989.65</v>
      </c>
      <c r="E16" s="38">
        <f>6826641466.77</f>
        <v>6826641466.77</v>
      </c>
      <c r="F16" s="38">
        <f>7071958631.1</f>
        <v>7071958631.1</v>
      </c>
      <c r="G16" s="38">
        <f>0</f>
        <v>0</v>
      </c>
      <c r="H16" s="38">
        <f>0</f>
        <v>0</v>
      </c>
      <c r="I16" s="38">
        <f>0</f>
        <v>0</v>
      </c>
      <c r="J16" s="38">
        <f>0</f>
        <v>0</v>
      </c>
      <c r="K16" s="38">
        <f>0</f>
        <v>0</v>
      </c>
      <c r="L16" s="38">
        <f>0</f>
        <v>0</v>
      </c>
      <c r="M16" s="38">
        <f>0</f>
        <v>0</v>
      </c>
      <c r="N16" s="38">
        <f>0</f>
        <v>0</v>
      </c>
      <c r="O16" s="38">
        <f>0</f>
        <v>0</v>
      </c>
      <c r="P16" s="38">
        <f>0</f>
        <v>0</v>
      </c>
      <c r="Q16" s="38"/>
      <c r="R16" s="7"/>
      <c r="S16" s="3"/>
      <c r="T16" s="3"/>
      <c r="U16" s="3"/>
      <c r="V16" s="3"/>
    </row>
    <row r="17" spans="1:145" ht="15">
      <c r="A17" s="1" t="s">
        <v>144</v>
      </c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</row>
    <row r="18" spans="1:145" ht="15">
      <c r="A18" s="2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</row>
    <row r="19" spans="1:145" ht="18">
      <c r="A19" s="26"/>
      <c r="B19" s="55" t="s">
        <v>230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</row>
    <row r="21" ht="39" customHeight="1"/>
    <row r="22" spans="3:6" ht="21">
      <c r="C22" s="39"/>
      <c r="D22" s="39"/>
      <c r="E22" s="39"/>
      <c r="F22" s="39"/>
    </row>
    <row r="23" spans="3:6" ht="21">
      <c r="C23" s="39"/>
      <c r="D23" s="39"/>
      <c r="E23" s="39"/>
      <c r="F23" s="39"/>
    </row>
    <row r="24" spans="3:6" ht="21">
      <c r="C24" s="39"/>
      <c r="D24" s="39"/>
      <c r="E24" s="39"/>
      <c r="F24" s="39"/>
    </row>
  </sheetData>
  <sheetProtection/>
  <mergeCells count="21">
    <mergeCell ref="H5:H9"/>
    <mergeCell ref="N5:N9"/>
    <mergeCell ref="C1:Q1"/>
    <mergeCell ref="C2:Q2"/>
    <mergeCell ref="C3:Q3"/>
    <mergeCell ref="C4:Q4"/>
    <mergeCell ref="C5:C9"/>
    <mergeCell ref="D5:D9"/>
    <mergeCell ref="E5:E9"/>
    <mergeCell ref="F5:F9"/>
    <mergeCell ref="G5:G9"/>
    <mergeCell ref="O5:O9"/>
    <mergeCell ref="P5:P9"/>
    <mergeCell ref="Q5:Q9"/>
    <mergeCell ref="B18:EO18"/>
    <mergeCell ref="B19:EO19"/>
    <mergeCell ref="I5:I9"/>
    <mergeCell ref="J5:J9"/>
    <mergeCell ref="K5:K9"/>
    <mergeCell ref="L5:L9"/>
    <mergeCell ref="M5:M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Скопцова Ю.М.</dc:creator>
  <cp:keywords/>
  <dc:description/>
  <cp:lastModifiedBy>Скопцова Ю.М.</cp:lastModifiedBy>
  <cp:lastPrinted>2013-03-14T08:14:14Z</cp:lastPrinted>
  <dcterms:created xsi:type="dcterms:W3CDTF">2013-03-13T12:17:47Z</dcterms:created>
  <dcterms:modified xsi:type="dcterms:W3CDTF">2013-03-14T08:16:00Z</dcterms:modified>
  <cp:category/>
  <cp:version/>
  <cp:contentType/>
  <cp:contentStatus/>
</cp:coreProperties>
</file>