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30" windowWidth="18900" windowHeight="10335" tabRatio="772" activeTab="0"/>
  </bookViews>
  <sheets>
    <sheet name="за 2 кв." sheetId="1" r:id="rId1"/>
  </sheets>
  <definedNames>
    <definedName name="_xlfn.BAHTTEXT" hidden="1">#NAME?</definedName>
    <definedName name="_xlnm.Print_Titles" localSheetId="0">'за 2 кв.'!$A:$A</definedName>
    <definedName name="_xlnm.Print_Area" localSheetId="0">'за 2 кв.'!$A$1:$AY$43</definedName>
  </definedNames>
  <calcPr fullCalcOnLoad="1"/>
</workbook>
</file>

<file path=xl/sharedStrings.xml><?xml version="1.0" encoding="utf-8"?>
<sst xmlns="http://schemas.openxmlformats.org/spreadsheetml/2006/main" count="153" uniqueCount="110">
  <si>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</si>
  <si>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</si>
  <si>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</si>
  <si>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</si>
  <si>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</si>
  <si>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</si>
  <si>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</si>
  <si>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</si>
  <si>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</si>
  <si>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</si>
  <si>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</si>
  <si>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</si>
  <si>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</si>
  <si>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</si>
  <si>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</si>
  <si>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</si>
  <si>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</si>
  <si>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</si>
  <si>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</si>
  <si>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</si>
  <si>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</si>
  <si>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</si>
  <si>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</si>
  <si>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</si>
  <si>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</si>
  <si>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</si>
  <si>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</si>
  <si>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</si>
  <si>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</si>
  <si>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</si>
  <si>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</si>
  <si>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</si>
  <si>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</si>
  <si>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</si>
  <si>
    <t>Аi</t>
  </si>
  <si>
    <t>Бi</t>
  </si>
  <si>
    <t>Вi</t>
  </si>
  <si>
    <t>Нормативное значение</t>
  </si>
  <si>
    <t>Удельный вес индикатора</t>
  </si>
  <si>
    <t>≤0,05</t>
  </si>
  <si>
    <t>тыс.руб.</t>
  </si>
  <si>
    <t>P1</t>
  </si>
  <si>
    <t>P2</t>
  </si>
  <si>
    <t>P3</t>
  </si>
  <si>
    <t>P4</t>
  </si>
  <si>
    <t>P5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</si>
  <si>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</si>
  <si>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</si>
  <si>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</si>
  <si>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</si>
  <si>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</si>
  <si>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Объем муниципального долга</t>
  </si>
  <si>
    <t>Общий годовой объем доходов местного бюджета</t>
  </si>
  <si>
    <t>Объем безвозмездных поступлений</t>
  </si>
  <si>
    <t>Объем поступлений по дополнительным нормативам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</si>
  <si>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</si>
  <si>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</si>
  <si>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</si>
  <si>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</si>
  <si>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</si>
  <si>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</si>
  <si>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</si>
  <si>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</si>
  <si>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</si>
  <si>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</si>
  <si>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налоговых поступлений по дополнительным нормативам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</si>
  <si>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</si>
  <si>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</si>
  <si>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</si>
  <si>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Итоговое значение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</si>
  <si>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</si>
  <si>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</si>
  <si>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</si>
  <si>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</si>
  <si>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</si>
  <si>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</si>
  <si>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</si>
  <si>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</si>
  <si>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</si>
  <si>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</si>
  <si>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</si>
  <si>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Р5 = Ai/Бi</t>
  </si>
  <si>
    <t>если -, то 0</t>
  </si>
  <si>
    <t>Доходы без безвозмездных и доп нормативов</t>
  </si>
  <si>
    <t>5% или 10% от собственных доходов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</si>
  <si>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</si>
  <si>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Р1 = Аi / (Бi + Вi),                                    если Бi &lt; 0, то Р1 = Аi / Вi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</si>
  <si>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</si>
  <si>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</si>
  <si>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план</t>
  </si>
  <si>
    <t>Задолженность по бюджетным кредитам</t>
  </si>
  <si>
    <t>до 10%</t>
  </si>
  <si>
    <t>от 10 до 30</t>
  </si>
  <si>
    <t>от 30 до 70</t>
  </si>
  <si>
    <t xml:space="preserve">от 70 до 90 </t>
  </si>
  <si>
    <t>свыше 90</t>
  </si>
  <si>
    <t>ГО</t>
  </si>
  <si>
    <t>МР</t>
  </si>
  <si>
    <t>Дотации</t>
  </si>
  <si>
    <t>Доля</t>
  </si>
  <si>
    <t>дотаций</t>
  </si>
  <si>
    <t>до 4,9%</t>
  </si>
  <si>
    <t>от 5 до 19,9</t>
  </si>
  <si>
    <t>от 20 до 49,9</t>
  </si>
  <si>
    <t xml:space="preserve">от 50 до 89,9 </t>
  </si>
  <si>
    <t>P5.2</t>
  </si>
  <si>
    <t>Объем расходов на содержание органов местного самоуправления, утвержденный в местном бюджете на текущий финансовый год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</si>
  <si>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</si>
  <si>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 xml:space="preserve">Объем расходов на содержание органов местного самоуправления по утвержденному нормативу </t>
  </si>
  <si>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01.07.2017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</si>
</sst>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_-* #,##0.0_р_._-;\-* #,##0.0_р_._-;_-* &quot;-&quot;??_р_._-;_-@_-"/>
    <numFmt numFmtId="167" formatCode="#,##0_ ;[Red]\-#,##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_ ;[Red]\-0\ "/>
    <numFmt numFmtId="175" formatCode="0.0_ ;[Red]\-0.0\ "/>
    <numFmt numFmtId="176" formatCode="#,##0.0_ ;[Red]\-#,##0.0\ "/>
    <numFmt numFmtId="177" formatCode="#,##0.00_ ;[Red]\-#,##0.00\ "/>
    <numFmt numFmtId="178" formatCode="0.00_ ;[Red]\-0.00\ "/>
    <numFmt numFmtId="179" formatCode="_-* #,##0.0_р_._-;\-* #,##0.0_р_._-;_-* &quot;-&quot;?_р_._-;_-@_-"/>
    <numFmt numFmtId="180" formatCode="#,##0.00_ ;\-#,##0.00\ "/>
    <numFmt numFmtId="181" formatCode="#,##0.000_ ;\-#,##0.000\ "/>
    <numFmt numFmtId="182" formatCode="#,##0.0_ ;\-#,##0.0\ "/>
    <numFmt numFmtId="183" formatCode="#,##0_ ;\-#,##0\ "/>
    <numFmt numFmtId="184" formatCode="#,##0.000_ ;[Red]\-#,##0.000\ "/>
    <numFmt numFmtId="185" formatCode="#,##0.00000"/>
    <numFmt numFmtId="186" formatCode="#,##0.0000"/>
    <numFmt numFmtId="187" formatCode="#,##0.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_ ;[Red]\-#,##0.0000\ "/>
    <numFmt numFmtId="194" formatCode="#,##0.00000_ ;[Red]\-#,##0.00000\ "/>
    <numFmt numFmtId="195" formatCode="#,##0.000000_ ;[Red]\-#,##0.000000\ "/>
    <numFmt numFmtId="196" formatCode="#,##0.0000000_ ;[Red]\-#,##0.0000000\ "/>
    <numFmt numFmtId="197" formatCode="#,##0.00000000_ ;[Red]\-#,##0.00000000\ "/>
    <numFmt numFmtId="198" formatCode="#,##0.000000000_ ;[Red]\-#,##0.000000000\ "/>
    <numFmt numFmtId="199" formatCode="#,##0.0000_ ;\-#,##0.0000\ "/>
    <numFmt numFmtId="200" formatCode="0.0%"/>
    <numFmt numFmtId="201" formatCode="_-* #,##0.000_р_._-;\-* #,##0.000_р_._-;_-* &quot;-&quot;??_р_._-;_-@_-"/>
    <numFmt numFmtId="202" formatCode="_-* #,##0.0000_р_._-;\-* #,##0.0000_р_._-;_-* &quot;-&quot;??_р_._-;_-@_-"/>
  </numFmts>
  <fonts count="3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i/>
      <u val="single"/>
      <sz val="11"/>
      <name val="Times New Roman"/>
      <family val="1"/>
    </font>
    <font>
      <sz val="10"/>
      <color indexed="30"/>
      <name val="Times New Roman"/>
      <family val="1"/>
    </font>
    <font>
      <b/>
      <sz val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double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 style="double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medium"/>
      <top style="double"/>
      <bottom style="medium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double"/>
    </border>
    <border>
      <left style="thick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0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164" fontId="1" fillId="0" borderId="13" xfId="62" applyNumberFormat="1" applyFont="1" applyBorder="1" applyAlignment="1">
      <alignment/>
    </xf>
    <xf numFmtId="164" fontId="1" fillId="0" borderId="10" xfId="62" applyNumberFormat="1" applyFont="1" applyBorder="1" applyAlignment="1">
      <alignment/>
    </xf>
    <xf numFmtId="164" fontId="3" fillId="23" borderId="14" xfId="62" applyNumberFormat="1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5" fillId="23" borderId="17" xfId="0" applyFont="1" applyFill="1" applyBorder="1" applyAlignment="1">
      <alignment horizontal="center"/>
    </xf>
    <xf numFmtId="164" fontId="3" fillId="23" borderId="18" xfId="62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/>
    </xf>
    <xf numFmtId="0" fontId="3" fillId="20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23" borderId="21" xfId="0" applyFont="1" applyFill="1" applyBorder="1" applyAlignment="1">
      <alignment horizontal="center"/>
    </xf>
    <xf numFmtId="164" fontId="3" fillId="23" borderId="23" xfId="62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5" fillId="23" borderId="26" xfId="0" applyFont="1" applyFill="1" applyBorder="1" applyAlignment="1">
      <alignment horizontal="center"/>
    </xf>
    <xf numFmtId="164" fontId="1" fillId="0" borderId="27" xfId="62" applyNumberFormat="1" applyFont="1" applyBorder="1" applyAlignment="1">
      <alignment/>
    </xf>
    <xf numFmtId="164" fontId="3" fillId="23" borderId="28" xfId="6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22" borderId="12" xfId="0" applyFont="1" applyFill="1" applyBorder="1" applyAlignment="1">
      <alignment horizontal="center" vertical="center" wrapText="1"/>
    </xf>
    <xf numFmtId="166" fontId="3" fillId="0" borderId="29" xfId="62" applyNumberFormat="1" applyFont="1" applyBorder="1" applyAlignment="1">
      <alignment/>
    </xf>
    <xf numFmtId="166" fontId="3" fillId="23" borderId="28" xfId="62" applyNumberFormat="1" applyFont="1" applyFill="1" applyBorder="1" applyAlignment="1">
      <alignment horizontal="center"/>
    </xf>
    <xf numFmtId="166" fontId="1" fillId="0" borderId="13" xfId="62" applyNumberFormat="1" applyFont="1" applyBorder="1" applyAlignment="1">
      <alignment/>
    </xf>
    <xf numFmtId="166" fontId="1" fillId="0" borderId="13" xfId="62" applyNumberFormat="1" applyFont="1" applyFill="1" applyBorder="1" applyAlignment="1">
      <alignment/>
    </xf>
    <xf numFmtId="176" fontId="1" fillId="0" borderId="27" xfId="62" applyNumberFormat="1" applyFont="1" applyFill="1" applyBorder="1" applyAlignment="1">
      <alignment/>
    </xf>
    <xf numFmtId="176" fontId="1" fillId="0" borderId="10" xfId="62" applyNumberFormat="1" applyFont="1" applyFill="1" applyBorder="1" applyAlignment="1">
      <alignment/>
    </xf>
    <xf numFmtId="164" fontId="1" fillId="0" borderId="13" xfId="62" applyNumberFormat="1" applyFont="1" applyFill="1" applyBorder="1" applyAlignment="1">
      <alignment/>
    </xf>
    <xf numFmtId="176" fontId="1" fillId="0" borderId="30" xfId="62" applyNumberFormat="1" applyFont="1" applyFill="1" applyBorder="1" applyAlignment="1">
      <alignment/>
    </xf>
    <xf numFmtId="0" fontId="3" fillId="20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/>
    </xf>
    <xf numFmtId="0" fontId="3" fillId="3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5" fillId="23" borderId="36" xfId="0" applyFont="1" applyFill="1" applyBorder="1" applyAlignment="1">
      <alignment horizontal="center"/>
    </xf>
    <xf numFmtId="0" fontId="3" fillId="23" borderId="12" xfId="0" applyFont="1" applyFill="1" applyBorder="1" applyAlignment="1">
      <alignment horizontal="center"/>
    </xf>
    <xf numFmtId="0" fontId="5" fillId="23" borderId="35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177" fontId="3" fillId="0" borderId="30" xfId="62" applyNumberFormat="1" applyFont="1" applyBorder="1" applyAlignment="1">
      <alignment/>
    </xf>
    <xf numFmtId="188" fontId="1" fillId="0" borderId="13" xfId="62" applyNumberFormat="1" applyFont="1" applyFill="1" applyBorder="1" applyAlignment="1">
      <alignment/>
    </xf>
    <xf numFmtId="176" fontId="1" fillId="0" borderId="10" xfId="62" applyNumberFormat="1" applyFont="1" applyBorder="1" applyAlignment="1">
      <alignment/>
    </xf>
    <xf numFmtId="164" fontId="1" fillId="0" borderId="10" xfId="62" applyNumberFormat="1" applyFont="1" applyFill="1" applyBorder="1" applyAlignment="1">
      <alignment/>
    </xf>
    <xf numFmtId="166" fontId="3" fillId="0" borderId="29" xfId="62" applyNumberFormat="1" applyFont="1" applyFill="1" applyBorder="1" applyAlignment="1">
      <alignment/>
    </xf>
    <xf numFmtId="164" fontId="1" fillId="0" borderId="27" xfId="62" applyNumberFormat="1" applyFont="1" applyFill="1" applyBorder="1" applyAlignment="1">
      <alignment/>
    </xf>
    <xf numFmtId="175" fontId="3" fillId="0" borderId="10" xfId="62" applyNumberFormat="1" applyFont="1" applyBorder="1" applyAlignment="1">
      <alignment/>
    </xf>
    <xf numFmtId="166" fontId="3" fillId="0" borderId="38" xfId="62" applyNumberFormat="1" applyFont="1" applyBorder="1" applyAlignment="1">
      <alignment/>
    </xf>
    <xf numFmtId="0" fontId="1" fillId="0" borderId="39" xfId="0" applyFont="1" applyFill="1" applyBorder="1" applyAlignment="1">
      <alignment/>
    </xf>
    <xf numFmtId="177" fontId="3" fillId="0" borderId="30" xfId="62" applyNumberFormat="1" applyFont="1" applyFill="1" applyBorder="1" applyAlignment="1">
      <alignment/>
    </xf>
    <xf numFmtId="0" fontId="1" fillId="0" borderId="39" xfId="0" applyFont="1" applyBorder="1" applyAlignment="1">
      <alignment/>
    </xf>
    <xf numFmtId="176" fontId="1" fillId="0" borderId="30" xfId="62" applyNumberFormat="1" applyFont="1" applyBorder="1" applyAlignment="1">
      <alignment/>
    </xf>
    <xf numFmtId="176" fontId="1" fillId="0" borderId="27" xfId="62" applyNumberFormat="1" applyFont="1" applyBorder="1" applyAlignment="1">
      <alignment/>
    </xf>
    <xf numFmtId="0" fontId="3" fillId="23" borderId="40" xfId="0" applyFont="1" applyFill="1" applyBorder="1" applyAlignment="1" applyProtection="1">
      <alignment/>
      <protection/>
    </xf>
    <xf numFmtId="164" fontId="3" fillId="23" borderId="41" xfId="62" applyNumberFormat="1" applyFont="1" applyFill="1" applyBorder="1" applyAlignment="1">
      <alignment horizontal="center"/>
    </xf>
    <xf numFmtId="164" fontId="3" fillId="23" borderId="42" xfId="62" applyNumberFormat="1" applyFont="1" applyFill="1" applyBorder="1" applyAlignment="1">
      <alignment horizontal="center"/>
    </xf>
    <xf numFmtId="166" fontId="3" fillId="25" borderId="38" xfId="62" applyNumberFormat="1" applyFont="1" applyFill="1" applyBorder="1" applyAlignment="1">
      <alignment/>
    </xf>
    <xf numFmtId="176" fontId="1" fillId="25" borderId="30" xfId="62" applyNumberFormat="1" applyFont="1" applyFill="1" applyBorder="1" applyAlignment="1">
      <alignment/>
    </xf>
    <xf numFmtId="0" fontId="29" fillId="24" borderId="11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177" fontId="1" fillId="0" borderId="30" xfId="62" applyNumberFormat="1" applyFont="1" applyFill="1" applyBorder="1" applyAlignment="1">
      <alignment/>
    </xf>
    <xf numFmtId="177" fontId="1" fillId="0" borderId="30" xfId="62" applyNumberFormat="1" applyFont="1" applyBorder="1" applyAlignment="1">
      <alignment/>
    </xf>
    <xf numFmtId="173" fontId="3" fillId="0" borderId="10" xfId="62" applyNumberFormat="1" applyFont="1" applyBorder="1" applyAlignment="1">
      <alignment/>
    </xf>
    <xf numFmtId="173" fontId="3" fillId="0" borderId="10" xfId="62" applyNumberFormat="1" applyFont="1" applyFill="1" applyBorder="1" applyAlignment="1">
      <alignment/>
    </xf>
    <xf numFmtId="173" fontId="3" fillId="25" borderId="10" xfId="62" applyNumberFormat="1" applyFont="1" applyFill="1" applyBorder="1" applyAlignment="1">
      <alignment/>
    </xf>
    <xf numFmtId="166" fontId="1" fillId="0" borderId="10" xfId="62" applyNumberFormat="1" applyFont="1" applyFill="1" applyBorder="1" applyAlignment="1">
      <alignment/>
    </xf>
    <xf numFmtId="175" fontId="3" fillId="0" borderId="10" xfId="62" applyNumberFormat="1" applyFont="1" applyFill="1" applyBorder="1" applyAlignment="1">
      <alignment/>
    </xf>
    <xf numFmtId="166" fontId="3" fillId="0" borderId="38" xfId="62" applyNumberFormat="1" applyFont="1" applyFill="1" applyBorder="1" applyAlignment="1">
      <alignment/>
    </xf>
    <xf numFmtId="176" fontId="1" fillId="0" borderId="43" xfId="62" applyNumberFormat="1" applyFont="1" applyFill="1" applyBorder="1" applyAlignment="1">
      <alignment/>
    </xf>
    <xf numFmtId="176" fontId="1" fillId="0" borderId="44" xfId="62" applyNumberFormat="1" applyFont="1" applyBorder="1" applyAlignment="1">
      <alignment/>
    </xf>
    <xf numFmtId="0" fontId="0" fillId="0" borderId="0" xfId="0" applyFill="1" applyAlignment="1">
      <alignment/>
    </xf>
    <xf numFmtId="200" fontId="0" fillId="25" borderId="0" xfId="57" applyNumberFormat="1" applyFont="1" applyFill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17" fontId="0" fillId="25" borderId="0" xfId="0" applyNumberFormat="1" applyFill="1" applyAlignment="1">
      <alignment/>
    </xf>
    <xf numFmtId="0" fontId="31" fillId="26" borderId="0" xfId="0" applyFont="1" applyFill="1" applyAlignment="1">
      <alignment/>
    </xf>
    <xf numFmtId="0" fontId="0" fillId="26" borderId="0" xfId="0" applyFill="1" applyAlignment="1">
      <alignment/>
    </xf>
    <xf numFmtId="167" fontId="1" fillId="0" borderId="10" xfId="62" applyNumberFormat="1" applyFont="1" applyFill="1" applyBorder="1" applyAlignment="1">
      <alignment/>
    </xf>
    <xf numFmtId="0" fontId="0" fillId="25" borderId="0" xfId="0" applyFill="1" applyAlignment="1">
      <alignment horizontal="center"/>
    </xf>
    <xf numFmtId="165" fontId="1" fillId="0" borderId="0" xfId="0" applyNumberFormat="1" applyFont="1" applyAlignment="1">
      <alignment/>
    </xf>
    <xf numFmtId="4" fontId="1" fillId="0" borderId="13" xfId="62" applyNumberFormat="1" applyFont="1" applyFill="1" applyBorder="1" applyAlignment="1">
      <alignment/>
    </xf>
    <xf numFmtId="0" fontId="1" fillId="27" borderId="39" xfId="0" applyFont="1" applyFill="1" applyBorder="1" applyAlignment="1">
      <alignment/>
    </xf>
    <xf numFmtId="176" fontId="1" fillId="27" borderId="30" xfId="62" applyNumberFormat="1" applyFont="1" applyFill="1" applyBorder="1" applyAlignment="1">
      <alignment/>
    </xf>
    <xf numFmtId="177" fontId="3" fillId="27" borderId="30" xfId="62" applyNumberFormat="1" applyFont="1" applyFill="1" applyBorder="1" applyAlignment="1">
      <alignment/>
    </xf>
    <xf numFmtId="164" fontId="1" fillId="27" borderId="13" xfId="62" applyNumberFormat="1" applyFont="1" applyFill="1" applyBorder="1" applyAlignment="1">
      <alignment/>
    </xf>
    <xf numFmtId="164" fontId="1" fillId="27" borderId="10" xfId="62" applyNumberFormat="1" applyFont="1" applyFill="1" applyBorder="1" applyAlignment="1">
      <alignment/>
    </xf>
    <xf numFmtId="166" fontId="3" fillId="27" borderId="29" xfId="62" applyNumberFormat="1" applyFont="1" applyFill="1" applyBorder="1" applyAlignment="1">
      <alignment/>
    </xf>
    <xf numFmtId="177" fontId="1" fillId="27" borderId="30" xfId="62" applyNumberFormat="1" applyFont="1" applyFill="1" applyBorder="1" applyAlignment="1">
      <alignment/>
    </xf>
    <xf numFmtId="4" fontId="1" fillId="27" borderId="13" xfId="62" applyNumberFormat="1" applyFont="1" applyFill="1" applyBorder="1" applyAlignment="1">
      <alignment/>
    </xf>
    <xf numFmtId="176" fontId="1" fillId="27" borderId="27" xfId="62" applyNumberFormat="1" applyFont="1" applyFill="1" applyBorder="1" applyAlignment="1">
      <alignment/>
    </xf>
    <xf numFmtId="188" fontId="1" fillId="27" borderId="13" xfId="62" applyNumberFormat="1" applyFont="1" applyFill="1" applyBorder="1" applyAlignment="1">
      <alignment/>
    </xf>
    <xf numFmtId="176" fontId="1" fillId="27" borderId="10" xfId="62" applyNumberFormat="1" applyFont="1" applyFill="1" applyBorder="1" applyAlignment="1">
      <alignment/>
    </xf>
    <xf numFmtId="173" fontId="3" fillId="27" borderId="10" xfId="62" applyNumberFormat="1" applyFont="1" applyFill="1" applyBorder="1" applyAlignment="1">
      <alignment/>
    </xf>
    <xf numFmtId="166" fontId="1" fillId="27" borderId="10" xfId="62" applyNumberFormat="1" applyFont="1" applyFill="1" applyBorder="1" applyAlignment="1">
      <alignment/>
    </xf>
    <xf numFmtId="164" fontId="1" fillId="27" borderId="27" xfId="62" applyNumberFormat="1" applyFont="1" applyFill="1" applyBorder="1" applyAlignment="1">
      <alignment/>
    </xf>
    <xf numFmtId="175" fontId="3" fillId="27" borderId="10" xfId="62" applyNumberFormat="1" applyFont="1" applyFill="1" applyBorder="1" applyAlignment="1">
      <alignment/>
    </xf>
    <xf numFmtId="166" fontId="3" fillId="27" borderId="38" xfId="62" applyNumberFormat="1" applyFont="1" applyFill="1" applyBorder="1" applyAlignment="1">
      <alignment/>
    </xf>
    <xf numFmtId="166" fontId="1" fillId="27" borderId="13" xfId="62" applyNumberFormat="1" applyFont="1" applyFill="1" applyBorder="1" applyAlignment="1">
      <alignment/>
    </xf>
    <xf numFmtId="0" fontId="1" fillId="28" borderId="11" xfId="0" applyFont="1" applyFill="1" applyBorder="1" applyAlignment="1">
      <alignment horizontal="center" vertical="center" wrapText="1"/>
    </xf>
    <xf numFmtId="0" fontId="1" fillId="28" borderId="2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3" fillId="20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5" fillId="23" borderId="0" xfId="0" applyFont="1" applyFill="1" applyBorder="1" applyAlignment="1">
      <alignment horizontal="center"/>
    </xf>
    <xf numFmtId="166" fontId="3" fillId="0" borderId="0" xfId="62" applyNumberFormat="1" applyFont="1" applyBorder="1" applyAlignment="1">
      <alignment/>
    </xf>
    <xf numFmtId="166" fontId="3" fillId="29" borderId="0" xfId="62" applyNumberFormat="1" applyFont="1" applyFill="1" applyBorder="1" applyAlignment="1">
      <alignment/>
    </xf>
    <xf numFmtId="166" fontId="3" fillId="0" borderId="0" xfId="62" applyNumberFormat="1" applyFont="1" applyFill="1" applyBorder="1" applyAlignment="1">
      <alignment/>
    </xf>
    <xf numFmtId="166" fontId="3" fillId="25" borderId="0" xfId="62" applyNumberFormat="1" applyFont="1" applyFill="1" applyBorder="1" applyAlignment="1">
      <alignment/>
    </xf>
    <xf numFmtId="164" fontId="3" fillId="23" borderId="0" xfId="62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172" fontId="3" fillId="0" borderId="10" xfId="62" applyNumberFormat="1" applyFont="1" applyBorder="1" applyAlignment="1">
      <alignment/>
    </xf>
    <xf numFmtId="172" fontId="3" fillId="27" borderId="10" xfId="62" applyNumberFormat="1" applyFont="1" applyFill="1" applyBorder="1" applyAlignment="1">
      <alignment/>
    </xf>
    <xf numFmtId="172" fontId="3" fillId="0" borderId="10" xfId="6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30" borderId="0" xfId="0" applyFont="1" applyFill="1" applyAlignment="1">
      <alignment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6" fillId="8" borderId="46" xfId="0" applyFont="1" applyFill="1" applyBorder="1" applyAlignment="1">
      <alignment horizontal="center" vertical="center"/>
    </xf>
    <xf numFmtId="0" fontId="6" fillId="31" borderId="47" xfId="0" applyFont="1" applyFill="1" applyBorder="1" applyAlignment="1">
      <alignment horizontal="center" vertical="center"/>
    </xf>
    <xf numFmtId="0" fontId="6" fillId="31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/>
    </xf>
    <xf numFmtId="0" fontId="6" fillId="8" borderId="52" xfId="0" applyFont="1" applyFill="1" applyBorder="1" applyAlignment="1">
      <alignment horizontal="center" vertical="center"/>
    </xf>
    <xf numFmtId="43" fontId="2" fillId="0" borderId="0" xfId="62" applyFont="1" applyAlignment="1">
      <alignment horizontal="center" wrapText="1"/>
    </xf>
    <xf numFmtId="43" fontId="2" fillId="0" borderId="53" xfId="62" applyFont="1" applyBorder="1" applyAlignment="1">
      <alignment horizontal="center" wrapText="1"/>
    </xf>
    <xf numFmtId="0" fontId="6" fillId="32" borderId="49" xfId="0" applyFont="1" applyFill="1" applyBorder="1" applyAlignment="1">
      <alignment horizontal="center" vertical="center"/>
    </xf>
    <xf numFmtId="0" fontId="6" fillId="32" borderId="48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6"/>
  <sheetViews>
    <sheetView tabSelected="1" zoomScale="70" zoomScaleNormal="70" zoomScaleSheetLayoutView="7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" sqref="B1:H3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21.62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3.75390625" style="0" customWidth="1"/>
    <col min="14" max="14" width="19.625" style="0" customWidth="1"/>
    <col min="15" max="15" width="22.25390625" style="0" customWidth="1"/>
    <col min="16" max="16" width="17.125" style="0" customWidth="1"/>
    <col min="17" max="17" width="19.625" style="0" customWidth="1"/>
    <col min="18" max="18" width="21.625" style="0" customWidth="1"/>
    <col min="19" max="19" width="25.25390625" style="0" customWidth="1"/>
    <col min="20" max="20" width="24.25390625" style="0" customWidth="1"/>
    <col min="21" max="21" width="29.75390625" style="0" customWidth="1"/>
    <col min="22" max="22" width="18.00390625" style="0" customWidth="1"/>
    <col min="23" max="23" width="23.75390625" style="0" customWidth="1"/>
    <col min="24" max="24" width="14.00390625" style="0" customWidth="1"/>
    <col min="25" max="25" width="15.375" style="0" customWidth="1"/>
    <col min="26" max="26" width="15.125" style="0" customWidth="1"/>
    <col min="27" max="27" width="14.625" style="0" customWidth="1"/>
    <col min="28" max="28" width="20.75390625" style="0" hidden="1" customWidth="1"/>
    <col min="29" max="29" width="12.875" style="0" customWidth="1"/>
    <col min="30" max="30" width="13.25390625" style="0" customWidth="1"/>
    <col min="31" max="31" width="13.00390625" style="0" customWidth="1"/>
    <col min="32" max="32" width="15.25390625" style="0" hidden="1" customWidth="1"/>
    <col min="33" max="33" width="20.25390625" style="0" hidden="1" customWidth="1"/>
    <col min="34" max="34" width="36.625" style="0" hidden="1" customWidth="1"/>
    <col min="35" max="35" width="25.375" style="0" customWidth="1"/>
    <col min="36" max="36" width="10.75390625" style="0" customWidth="1"/>
    <col min="37" max="37" width="16.00390625" style="0" customWidth="1"/>
    <col min="38" max="38" width="13.125" style="0" customWidth="1"/>
    <col min="39" max="40" width="23.875" style="0" customWidth="1"/>
    <col min="41" max="41" width="46.00390625" style="0" customWidth="1"/>
    <col min="42" max="42" width="16.875" style="0" customWidth="1"/>
    <col min="43" max="43" width="21.125" style="0" customWidth="1"/>
    <col min="44" max="44" width="14.75390625" style="0" customWidth="1"/>
    <col min="45" max="45" width="27.25390625" style="0" customWidth="1"/>
    <col min="46" max="46" width="24.375" style="0" customWidth="1"/>
    <col min="47" max="47" width="27.25390625" style="0" customWidth="1"/>
    <col min="48" max="48" width="16.875" style="0" customWidth="1"/>
    <col min="49" max="49" width="21.125" style="0" customWidth="1"/>
    <col min="50" max="50" width="14.75390625" style="0" customWidth="1"/>
    <col min="51" max="51" width="13.875" style="0" customWidth="1"/>
    <col min="52" max="52" width="0" style="71" hidden="1" customWidth="1"/>
    <col min="53" max="53" width="13.875" style="0" hidden="1" customWidth="1"/>
    <col min="54" max="56" width="0" style="71" hidden="1" customWidth="1"/>
    <col min="57" max="59" width="12.25390625" style="71" hidden="1" customWidth="1"/>
    <col min="60" max="60" width="11.00390625" style="71" hidden="1" customWidth="1"/>
    <col min="61" max="63" width="0" style="71" hidden="1" customWidth="1"/>
    <col min="64" max="64" width="12.25390625" style="71" hidden="1" customWidth="1"/>
    <col min="65" max="65" width="12.875" style="71" hidden="1" customWidth="1"/>
    <col min="66" max="66" width="13.00390625" style="71" hidden="1" customWidth="1"/>
    <col min="67" max="68" width="11.00390625" style="71" hidden="1" customWidth="1"/>
    <col min="69" max="71" width="0" style="71" hidden="1" customWidth="1"/>
    <col min="72" max="16384" width="9.125" style="71" customWidth="1"/>
  </cols>
  <sheetData>
    <row r="1" spans="1:53" s="72" customFormat="1" ht="16.5" customHeight="1">
      <c r="A1" s="1"/>
      <c r="B1" s="141" t="s">
        <v>109</v>
      </c>
      <c r="C1" s="141"/>
      <c r="D1" s="141"/>
      <c r="E1" s="141"/>
      <c r="F1" s="141"/>
      <c r="G1" s="141"/>
      <c r="H1" s="141"/>
      <c r="I1" s="73"/>
      <c r="J1" s="73"/>
      <c r="K1" s="73"/>
      <c r="L1" s="73"/>
      <c r="M1" s="129"/>
      <c r="N1" s="1"/>
      <c r="O1" s="1"/>
      <c r="P1" s="1"/>
      <c r="Q1" s="1"/>
      <c r="R1" s="73"/>
      <c r="S1" s="1"/>
      <c r="T1" s="1"/>
      <c r="U1" s="1"/>
      <c r="V1" s="1"/>
      <c r="W1" s="1"/>
      <c r="X1" s="1"/>
      <c r="Y1" s="1"/>
      <c r="Z1" s="1"/>
      <c r="AA1" s="1"/>
      <c r="AB1" s="129"/>
      <c r="AC1" s="1"/>
      <c r="AD1" s="1"/>
      <c r="AE1" s="1"/>
      <c r="AF1" s="1"/>
      <c r="AG1" s="1"/>
      <c r="AH1" s="1"/>
      <c r="AI1" s="1"/>
      <c r="AJ1" s="1"/>
      <c r="AK1" s="1"/>
      <c r="AL1" s="27"/>
      <c r="AM1" s="27"/>
      <c r="AN1" s="28"/>
      <c r="AO1" s="28"/>
      <c r="AP1" s="28"/>
      <c r="AQ1" s="27"/>
      <c r="AR1" s="1"/>
      <c r="AS1" s="27"/>
      <c r="AT1" s="27"/>
      <c r="AU1" s="28"/>
      <c r="AV1" s="28"/>
      <c r="AW1" s="27"/>
      <c r="AX1" s="1"/>
      <c r="AY1" s="1"/>
      <c r="BA1" s="1"/>
    </row>
    <row r="2" spans="2:53" ht="12.75" customHeight="1" hidden="1">
      <c r="B2" s="141"/>
      <c r="C2" s="141"/>
      <c r="D2" s="141"/>
      <c r="E2" s="141"/>
      <c r="F2" s="141"/>
      <c r="G2" s="141"/>
      <c r="H2" s="141"/>
      <c r="BA2" s="1"/>
    </row>
    <row r="3" spans="2:53" ht="13.5" thickBot="1">
      <c r="B3" s="142"/>
      <c r="C3" s="142"/>
      <c r="D3" s="142"/>
      <c r="E3" s="142"/>
      <c r="F3" s="142"/>
      <c r="G3" s="142"/>
      <c r="H3" s="142"/>
      <c r="I3" s="84"/>
      <c r="K3" s="86"/>
      <c r="L3" s="84"/>
      <c r="M3" s="84"/>
      <c r="T3" s="84"/>
      <c r="Y3" s="84"/>
      <c r="AE3" s="84"/>
      <c r="AM3" s="84"/>
      <c r="AN3" s="84"/>
      <c r="AO3" s="84"/>
      <c r="BA3" s="1"/>
    </row>
    <row r="4" spans="1:53" ht="13.5" thickTop="1">
      <c r="A4" s="136" t="s">
        <v>40</v>
      </c>
      <c r="B4" s="143"/>
      <c r="C4" s="139"/>
      <c r="D4" s="139"/>
      <c r="E4" s="139"/>
      <c r="F4" s="139"/>
      <c r="G4" s="139"/>
      <c r="H4" s="144"/>
      <c r="I4" s="133"/>
      <c r="J4" s="134"/>
      <c r="K4" s="134"/>
      <c r="L4" s="134"/>
      <c r="M4" s="134"/>
      <c r="N4" s="134"/>
      <c r="O4" s="134"/>
      <c r="P4" s="134"/>
      <c r="Q4" s="135"/>
      <c r="R4" s="133"/>
      <c r="S4" s="134"/>
      <c r="T4" s="134"/>
      <c r="U4" s="134"/>
      <c r="V4" s="134"/>
      <c r="W4" s="134"/>
      <c r="X4" s="135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40"/>
      <c r="AM4" s="133"/>
      <c r="AN4" s="134"/>
      <c r="AO4" s="134"/>
      <c r="AP4" s="134"/>
      <c r="AQ4" s="134"/>
      <c r="AR4" s="140"/>
      <c r="AS4" s="133"/>
      <c r="AT4" s="134"/>
      <c r="AU4" s="134"/>
      <c r="AV4" s="134"/>
      <c r="AW4" s="134"/>
      <c r="AX4" s="140"/>
      <c r="AY4" s="39"/>
      <c r="AZ4" s="114"/>
      <c r="BA4" s="1"/>
    </row>
    <row r="5" spans="1:53" ht="13.5" thickBot="1">
      <c r="A5" s="137"/>
      <c r="B5" s="145"/>
      <c r="C5" s="131"/>
      <c r="D5" s="131"/>
      <c r="E5" s="3" t="s">
        <v>41</v>
      </c>
      <c r="F5" s="11"/>
      <c r="G5" s="12"/>
      <c r="H5" s="15"/>
      <c r="I5" s="132"/>
      <c r="J5" s="131"/>
      <c r="K5" s="131"/>
      <c r="L5" s="2"/>
      <c r="M5" s="2"/>
      <c r="N5" s="3" t="s">
        <v>42</v>
      </c>
      <c r="O5" s="11"/>
      <c r="P5" s="12"/>
      <c r="Q5" s="15"/>
      <c r="R5" s="132"/>
      <c r="S5" s="131"/>
      <c r="T5" s="131"/>
      <c r="U5" s="3" t="s">
        <v>43</v>
      </c>
      <c r="V5" s="11"/>
      <c r="W5" s="12"/>
      <c r="X5" s="15"/>
      <c r="Y5" s="130"/>
      <c r="Z5" s="131"/>
      <c r="AA5" s="131"/>
      <c r="AB5" s="2"/>
      <c r="AC5" s="2"/>
      <c r="AD5" s="2"/>
      <c r="AE5" s="2"/>
      <c r="AF5" s="2"/>
      <c r="AG5" s="2"/>
      <c r="AH5" s="2"/>
      <c r="AI5" s="3" t="s">
        <v>44</v>
      </c>
      <c r="AJ5" s="11"/>
      <c r="AK5" s="12"/>
      <c r="AL5" s="40"/>
      <c r="AM5" s="132"/>
      <c r="AN5" s="131"/>
      <c r="AO5" s="3" t="s">
        <v>45</v>
      </c>
      <c r="AP5" s="11"/>
      <c r="AQ5" s="12"/>
      <c r="AR5" s="40"/>
      <c r="AS5" s="132"/>
      <c r="AT5" s="131"/>
      <c r="AU5" s="3" t="s">
        <v>105</v>
      </c>
      <c r="AV5" s="11"/>
      <c r="AW5" s="12"/>
      <c r="AX5" s="40"/>
      <c r="AY5" s="41"/>
      <c r="AZ5" s="114"/>
      <c r="BA5" s="1"/>
    </row>
    <row r="6" spans="1:53" ht="159.75" customHeight="1" thickBot="1">
      <c r="A6" s="137"/>
      <c r="B6" s="4" t="s">
        <v>46</v>
      </c>
      <c r="C6" s="4" t="s">
        <v>47</v>
      </c>
      <c r="D6" s="4" t="s">
        <v>48</v>
      </c>
      <c r="E6" s="4" t="s">
        <v>49</v>
      </c>
      <c r="F6" s="5" t="s">
        <v>37</v>
      </c>
      <c r="G6" s="5" t="s">
        <v>50</v>
      </c>
      <c r="H6" s="16" t="s">
        <v>38</v>
      </c>
      <c r="I6" s="4" t="s">
        <v>51</v>
      </c>
      <c r="J6" s="4" t="s">
        <v>52</v>
      </c>
      <c r="K6" s="4" t="s">
        <v>85</v>
      </c>
      <c r="L6" s="4" t="s">
        <v>54</v>
      </c>
      <c r="M6" s="4" t="s">
        <v>90</v>
      </c>
      <c r="N6" s="4" t="s">
        <v>55</v>
      </c>
      <c r="O6" s="5" t="s">
        <v>37</v>
      </c>
      <c r="P6" s="5" t="s">
        <v>50</v>
      </c>
      <c r="Q6" s="16" t="s">
        <v>38</v>
      </c>
      <c r="R6" s="4" t="s">
        <v>56</v>
      </c>
      <c r="S6" s="4" t="s">
        <v>57</v>
      </c>
      <c r="T6" s="4" t="s">
        <v>58</v>
      </c>
      <c r="U6" s="4" t="s">
        <v>59</v>
      </c>
      <c r="V6" s="5" t="s">
        <v>37</v>
      </c>
      <c r="W6" s="5" t="s">
        <v>50</v>
      </c>
      <c r="X6" s="16" t="s">
        <v>38</v>
      </c>
      <c r="Y6" s="4" t="s">
        <v>60</v>
      </c>
      <c r="Z6" s="4" t="s">
        <v>61</v>
      </c>
      <c r="AA6" s="4" t="s">
        <v>62</v>
      </c>
      <c r="AB6" s="4" t="s">
        <v>63</v>
      </c>
      <c r="AC6" s="4" t="s">
        <v>64</v>
      </c>
      <c r="AD6" s="4" t="s">
        <v>53</v>
      </c>
      <c r="AE6" s="4" t="s">
        <v>65</v>
      </c>
      <c r="AF6" s="70" t="s">
        <v>83</v>
      </c>
      <c r="AG6" s="70" t="s">
        <v>84</v>
      </c>
      <c r="AH6" s="70" t="s">
        <v>87</v>
      </c>
      <c r="AI6" s="4" t="s">
        <v>88</v>
      </c>
      <c r="AJ6" s="5" t="s">
        <v>37</v>
      </c>
      <c r="AK6" s="5" t="s">
        <v>50</v>
      </c>
      <c r="AL6" s="5" t="s">
        <v>38</v>
      </c>
      <c r="AM6" s="22" t="s">
        <v>66</v>
      </c>
      <c r="AN6" s="4" t="s">
        <v>67</v>
      </c>
      <c r="AO6" s="4" t="s">
        <v>68</v>
      </c>
      <c r="AP6" s="5" t="s">
        <v>37</v>
      </c>
      <c r="AQ6" s="5" t="s">
        <v>50</v>
      </c>
      <c r="AR6" s="5" t="s">
        <v>38</v>
      </c>
      <c r="AS6" s="113" t="s">
        <v>106</v>
      </c>
      <c r="AT6" s="112" t="s">
        <v>108</v>
      </c>
      <c r="AU6" s="112" t="s">
        <v>107</v>
      </c>
      <c r="AV6" s="5" t="s">
        <v>37</v>
      </c>
      <c r="AW6" s="5" t="s">
        <v>50</v>
      </c>
      <c r="AX6" s="5" t="s">
        <v>38</v>
      </c>
      <c r="AY6" s="38" t="s">
        <v>69</v>
      </c>
      <c r="AZ6" s="115"/>
      <c r="BA6" s="1" t="s">
        <v>98</v>
      </c>
    </row>
    <row r="7" spans="1:53" ht="52.5" thickBot="1" thickTop="1">
      <c r="A7" s="138"/>
      <c r="B7" s="6" t="s">
        <v>34</v>
      </c>
      <c r="C7" s="6" t="s">
        <v>35</v>
      </c>
      <c r="D7" s="6" t="s">
        <v>36</v>
      </c>
      <c r="E7" s="6" t="s">
        <v>86</v>
      </c>
      <c r="F7" s="6" t="s">
        <v>70</v>
      </c>
      <c r="G7" s="6" t="s">
        <v>70</v>
      </c>
      <c r="H7" s="17">
        <v>1</v>
      </c>
      <c r="I7" s="6" t="s">
        <v>34</v>
      </c>
      <c r="J7" s="6" t="s">
        <v>35</v>
      </c>
      <c r="K7" s="6" t="s">
        <v>36</v>
      </c>
      <c r="L7" s="6" t="s">
        <v>71</v>
      </c>
      <c r="M7" s="6"/>
      <c r="N7" s="6" t="s">
        <v>72</v>
      </c>
      <c r="O7" s="42" t="s">
        <v>70</v>
      </c>
      <c r="P7" s="43" t="s">
        <v>73</v>
      </c>
      <c r="Q7" s="17">
        <v>1</v>
      </c>
      <c r="R7" s="6" t="s">
        <v>34</v>
      </c>
      <c r="S7" s="6" t="s">
        <v>35</v>
      </c>
      <c r="T7" s="6" t="s">
        <v>36</v>
      </c>
      <c r="U7" s="6" t="s">
        <v>74</v>
      </c>
      <c r="V7" s="6" t="s">
        <v>75</v>
      </c>
      <c r="W7" s="6" t="s">
        <v>75</v>
      </c>
      <c r="X7" s="17">
        <v>1</v>
      </c>
      <c r="Y7" s="6" t="s">
        <v>34</v>
      </c>
      <c r="Z7" s="6" t="s">
        <v>35</v>
      </c>
      <c r="AA7" s="6" t="s">
        <v>36</v>
      </c>
      <c r="AB7" s="6" t="s">
        <v>76</v>
      </c>
      <c r="AC7" s="6" t="s">
        <v>71</v>
      </c>
      <c r="AD7" s="6" t="s">
        <v>77</v>
      </c>
      <c r="AE7" s="6" t="s">
        <v>78</v>
      </c>
      <c r="AF7" s="29"/>
      <c r="AG7" s="29"/>
      <c r="AH7" s="29"/>
      <c r="AI7" s="6" t="s">
        <v>79</v>
      </c>
      <c r="AJ7" s="6" t="s">
        <v>80</v>
      </c>
      <c r="AK7" s="6" t="s">
        <v>39</v>
      </c>
      <c r="AL7" s="6">
        <v>1.5</v>
      </c>
      <c r="AM7" s="6" t="s">
        <v>34</v>
      </c>
      <c r="AN7" s="6" t="s">
        <v>35</v>
      </c>
      <c r="AO7" s="6" t="s">
        <v>81</v>
      </c>
      <c r="AP7" s="6" t="s">
        <v>70</v>
      </c>
      <c r="AQ7" s="6" t="s">
        <v>70</v>
      </c>
      <c r="AR7" s="6">
        <v>1</v>
      </c>
      <c r="AS7" s="6" t="s">
        <v>34</v>
      </c>
      <c r="AT7" s="6" t="s">
        <v>35</v>
      </c>
      <c r="AU7" s="6" t="s">
        <v>81</v>
      </c>
      <c r="AV7" s="6" t="s">
        <v>70</v>
      </c>
      <c r="AW7" s="6" t="s">
        <v>70</v>
      </c>
      <c r="AX7" s="6">
        <v>1</v>
      </c>
      <c r="AY7" s="44"/>
      <c r="AZ7" s="116"/>
      <c r="BA7" s="1"/>
    </row>
    <row r="8" spans="1:62" ht="15" thickBot="1" thickTop="1">
      <c r="A8" s="45"/>
      <c r="B8" s="18" t="s">
        <v>89</v>
      </c>
      <c r="C8" s="18" t="s">
        <v>89</v>
      </c>
      <c r="D8" s="18" t="s">
        <v>89</v>
      </c>
      <c r="E8" s="18"/>
      <c r="F8" s="18"/>
      <c r="G8" s="18"/>
      <c r="H8" s="19"/>
      <c r="I8" s="123"/>
      <c r="J8" s="18"/>
      <c r="K8" s="18"/>
      <c r="L8" s="124"/>
      <c r="M8" s="124"/>
      <c r="N8" s="18"/>
      <c r="O8" s="18"/>
      <c r="P8" s="18"/>
      <c r="Q8" s="19"/>
      <c r="R8" s="123"/>
      <c r="S8" s="18"/>
      <c r="T8" s="18"/>
      <c r="U8" s="18"/>
      <c r="V8" s="18"/>
      <c r="W8" s="18"/>
      <c r="X8" s="19"/>
      <c r="Y8" s="46" t="s">
        <v>89</v>
      </c>
      <c r="Z8" s="18"/>
      <c r="AA8" s="18"/>
      <c r="AB8" s="124"/>
      <c r="AC8" s="46"/>
      <c r="AD8" s="18"/>
      <c r="AE8" s="18"/>
      <c r="AF8" s="18"/>
      <c r="AG8" s="18"/>
      <c r="AH8" s="18"/>
      <c r="AI8" s="18"/>
      <c r="AJ8" s="18"/>
      <c r="AK8" s="18"/>
      <c r="AL8" s="18"/>
      <c r="AM8" s="23"/>
      <c r="AN8" s="18"/>
      <c r="AO8" s="18"/>
      <c r="AP8" s="18"/>
      <c r="AQ8" s="18"/>
      <c r="AR8" s="18"/>
      <c r="AS8" s="23"/>
      <c r="AT8" s="18"/>
      <c r="AU8" s="18"/>
      <c r="AV8" s="18"/>
      <c r="AW8" s="18"/>
      <c r="AX8" s="18"/>
      <c r="AY8" s="47"/>
      <c r="AZ8" s="18"/>
      <c r="BA8" s="1"/>
      <c r="BJ8" s="92" t="s">
        <v>99</v>
      </c>
    </row>
    <row r="9" spans="1:67" ht="14.25" thickBot="1" thickTop="1">
      <c r="A9" s="48"/>
      <c r="B9" s="10"/>
      <c r="C9" s="10"/>
      <c r="D9" s="10"/>
      <c r="E9" s="10"/>
      <c r="F9" s="10"/>
      <c r="G9" s="10"/>
      <c r="H9" s="20"/>
      <c r="I9" s="24"/>
      <c r="J9" s="10"/>
      <c r="K9" s="10"/>
      <c r="L9" s="10"/>
      <c r="M9" s="10"/>
      <c r="N9" s="10"/>
      <c r="O9" s="10"/>
      <c r="P9" s="10"/>
      <c r="Q9" s="20"/>
      <c r="R9" s="24"/>
      <c r="S9" s="10"/>
      <c r="T9" s="10"/>
      <c r="U9" s="10"/>
      <c r="V9" s="10"/>
      <c r="W9" s="10"/>
      <c r="X9" s="20"/>
      <c r="Y9" s="13"/>
      <c r="Z9" s="10"/>
      <c r="AA9" s="10"/>
      <c r="AB9" s="10"/>
      <c r="AC9" s="10"/>
      <c r="AD9" s="10"/>
      <c r="AE9" s="10"/>
      <c r="AF9" s="10"/>
      <c r="AG9" s="10"/>
      <c r="AH9" s="10"/>
      <c r="AI9" s="49" t="s">
        <v>82</v>
      </c>
      <c r="AJ9" s="10"/>
      <c r="AK9" s="10"/>
      <c r="AL9" s="10"/>
      <c r="AM9" s="24"/>
      <c r="AN9" s="10"/>
      <c r="AO9" s="10"/>
      <c r="AP9" s="10"/>
      <c r="AQ9" s="10"/>
      <c r="AR9" s="10"/>
      <c r="AS9" s="24"/>
      <c r="AT9" s="10"/>
      <c r="AU9" s="10"/>
      <c r="AV9" s="10"/>
      <c r="AW9" s="10"/>
      <c r="AX9" s="10"/>
      <c r="AY9" s="50"/>
      <c r="AZ9" s="117"/>
      <c r="BA9" s="1"/>
      <c r="BD9" s="71" t="s">
        <v>91</v>
      </c>
      <c r="BE9" s="88" t="s">
        <v>92</v>
      </c>
      <c r="BF9" s="71" t="s">
        <v>93</v>
      </c>
      <c r="BG9" s="71" t="s">
        <v>94</v>
      </c>
      <c r="BH9" s="71" t="s">
        <v>95</v>
      </c>
      <c r="BJ9" s="92" t="s">
        <v>100</v>
      </c>
      <c r="BK9" s="71" t="s">
        <v>101</v>
      </c>
      <c r="BL9" s="88" t="s">
        <v>102</v>
      </c>
      <c r="BM9" s="71" t="s">
        <v>103</v>
      </c>
      <c r="BN9" s="71" t="s">
        <v>104</v>
      </c>
      <c r="BO9" s="71" t="s">
        <v>95</v>
      </c>
    </row>
    <row r="10" spans="1:67" ht="13.5" thickTop="1">
      <c r="A10" s="51" t="s">
        <v>0</v>
      </c>
      <c r="B10" s="37">
        <v>1963186.558</v>
      </c>
      <c r="C10" s="37">
        <v>73424.85040000001</v>
      </c>
      <c r="D10" s="37">
        <v>2011714.558</v>
      </c>
      <c r="E10" s="52">
        <v>0.9415133348356891</v>
      </c>
      <c r="F10" s="7">
        <v>1</v>
      </c>
      <c r="G10" s="8"/>
      <c r="H10" s="30">
        <v>1</v>
      </c>
      <c r="I10" s="69">
        <v>2306914.49</v>
      </c>
      <c r="J10" s="74">
        <v>7051964.11857</v>
      </c>
      <c r="K10" s="94">
        <v>4360262.71857</v>
      </c>
      <c r="L10" s="69">
        <v>95948.695</v>
      </c>
      <c r="M10" s="37">
        <v>50000</v>
      </c>
      <c r="N10" s="61">
        <v>0.8694643698734005</v>
      </c>
      <c r="O10" s="7">
        <v>1</v>
      </c>
      <c r="P10" s="8"/>
      <c r="Q10" s="30">
        <v>1</v>
      </c>
      <c r="R10" s="82">
        <v>283969.7</v>
      </c>
      <c r="S10" s="37">
        <v>7125388.96897</v>
      </c>
      <c r="T10" s="53">
        <v>2365197.66443</v>
      </c>
      <c r="U10" s="52">
        <v>0.05965510245967759</v>
      </c>
      <c r="V10" s="7">
        <v>1</v>
      </c>
      <c r="W10" s="8"/>
      <c r="X10" s="30">
        <v>1</v>
      </c>
      <c r="Y10" s="37">
        <v>73424.85040000001</v>
      </c>
      <c r="Z10" s="91">
        <v>48528</v>
      </c>
      <c r="AA10" s="35">
        <v>73424.85040000001</v>
      </c>
      <c r="AB10" s="54"/>
      <c r="AC10" s="54">
        <v>7051964.11857</v>
      </c>
      <c r="AD10" s="54">
        <v>4360262.71857</v>
      </c>
      <c r="AE10" s="54">
        <v>95948.695</v>
      </c>
      <c r="AF10" s="54">
        <v>2595752.7050000005</v>
      </c>
      <c r="AG10" s="54">
        <v>259575.27050000007</v>
      </c>
      <c r="AH10" s="54">
        <v>333000.1209000001</v>
      </c>
      <c r="AI10" s="76">
        <v>0</v>
      </c>
      <c r="AJ10" s="33">
        <v>1.5</v>
      </c>
      <c r="AK10" s="55"/>
      <c r="AL10" s="56">
        <v>1.5</v>
      </c>
      <c r="AM10" s="57">
        <v>210004.7</v>
      </c>
      <c r="AN10" s="55">
        <v>224269</v>
      </c>
      <c r="AO10" s="125">
        <v>0.9363964703102079</v>
      </c>
      <c r="AP10" s="32">
        <v>1</v>
      </c>
      <c r="AQ10" s="8"/>
      <c r="AR10" s="58">
        <v>1</v>
      </c>
      <c r="AS10" s="57">
        <v>407835.7</v>
      </c>
      <c r="AT10" s="55">
        <v>408720</v>
      </c>
      <c r="AU10" s="76">
        <v>0.9978364161284009</v>
      </c>
      <c r="AV10" s="32">
        <v>1</v>
      </c>
      <c r="AW10" s="8"/>
      <c r="AX10" s="58">
        <v>1</v>
      </c>
      <c r="AY10" s="59">
        <v>6.5</v>
      </c>
      <c r="AZ10" s="118"/>
      <c r="BA10" s="93">
        <v>934451.47</v>
      </c>
      <c r="BC10" s="85">
        <f aca="true" t="shared" si="0" ref="BC10:BC42">(AD10+AE10-T10)/(AC10-T10)</f>
        <v>0.4461527514973415</v>
      </c>
      <c r="BD10" s="71">
        <f>IF(($BC10&lt;=10%),1,0)</f>
        <v>0</v>
      </c>
      <c r="BE10" s="87">
        <f>IF(AND(BC10&gt;10%,BC10&lt;30%),1,0)</f>
        <v>0</v>
      </c>
      <c r="BF10" s="87">
        <f>IF(AND(BC10&gt;30%,BC10&lt;70%),1,0)</f>
        <v>1</v>
      </c>
      <c r="BG10" s="87">
        <f>IF(AND(BC10&gt;70%,BC10&lt;90%),1,0)</f>
        <v>0</v>
      </c>
      <c r="BH10" s="71">
        <f>IF(($BC10&gt;=90%),1,0)</f>
        <v>0</v>
      </c>
      <c r="BJ10" s="85">
        <f aca="true" t="shared" si="1" ref="BJ10:BJ42">(BA10+L10)/(J10-T10)</f>
        <v>0.21985310663171795</v>
      </c>
      <c r="BK10" s="71">
        <f>IF(($BJ10&lt;=4.9%),1,0)</f>
        <v>0</v>
      </c>
      <c r="BL10" s="87">
        <f>IF(AND(BJ10&gt;5%,BJ10&lt;19.9%),1,0)</f>
        <v>0</v>
      </c>
      <c r="BM10" s="87">
        <f>IF(AND(BJ10&gt;20%,BJ10&lt;49.9%),1,0)</f>
        <v>1</v>
      </c>
      <c r="BN10" s="87">
        <f>IF(AND(BJ10&gt;50%,BJ10&lt;89.9%),1,0)</f>
        <v>0</v>
      </c>
      <c r="BO10" s="71">
        <f>IF((BJ10&gt;=90%),1,0)</f>
        <v>0</v>
      </c>
    </row>
    <row r="11" spans="1:67" ht="12.75">
      <c r="A11" s="95" t="s">
        <v>1</v>
      </c>
      <c r="B11" s="96">
        <v>20810</v>
      </c>
      <c r="C11" s="96">
        <v>3017.87209</v>
      </c>
      <c r="D11" s="96">
        <v>21810</v>
      </c>
      <c r="E11" s="97">
        <v>0.8381709042387772</v>
      </c>
      <c r="F11" s="98"/>
      <c r="G11" s="99">
        <v>1</v>
      </c>
      <c r="H11" s="100">
        <v>1</v>
      </c>
      <c r="I11" s="96">
        <v>26620</v>
      </c>
      <c r="J11" s="101">
        <v>731266.51684</v>
      </c>
      <c r="K11" s="102">
        <v>527011.71684</v>
      </c>
      <c r="L11" s="96">
        <v>141519.019</v>
      </c>
      <c r="M11" s="96">
        <v>11620</v>
      </c>
      <c r="N11" s="97">
        <v>0.2390980037372929</v>
      </c>
      <c r="O11" s="98"/>
      <c r="P11" s="99">
        <v>1</v>
      </c>
      <c r="Q11" s="100">
        <v>1</v>
      </c>
      <c r="R11" s="103">
        <v>1981.132</v>
      </c>
      <c r="S11" s="96">
        <v>734284.3889299999</v>
      </c>
      <c r="T11" s="104">
        <v>364535.25927000004</v>
      </c>
      <c r="U11" s="97">
        <v>0.0053580437141846305</v>
      </c>
      <c r="V11" s="98"/>
      <c r="W11" s="99">
        <v>1</v>
      </c>
      <c r="X11" s="100">
        <v>1</v>
      </c>
      <c r="Y11" s="96">
        <v>3017.87209</v>
      </c>
      <c r="Z11" s="105">
        <v>0</v>
      </c>
      <c r="AA11" s="105">
        <v>4017.87209</v>
      </c>
      <c r="AB11" s="105"/>
      <c r="AC11" s="105">
        <v>731266.51684</v>
      </c>
      <c r="AD11" s="105">
        <v>527011.71684</v>
      </c>
      <c r="AE11" s="105">
        <v>141519.019</v>
      </c>
      <c r="AF11" s="105">
        <v>62735.781000000046</v>
      </c>
      <c r="AG11" s="105">
        <v>6273.578100000005</v>
      </c>
      <c r="AH11" s="105">
        <v>10291.450190000005</v>
      </c>
      <c r="AI11" s="106">
        <v>0</v>
      </c>
      <c r="AJ11" s="111"/>
      <c r="AK11" s="107">
        <v>1.5</v>
      </c>
      <c r="AL11" s="100">
        <v>1.5</v>
      </c>
      <c r="AM11" s="108">
        <v>26067</v>
      </c>
      <c r="AN11" s="99">
        <v>26067</v>
      </c>
      <c r="AO11" s="126">
        <v>1</v>
      </c>
      <c r="AP11" s="111"/>
      <c r="AQ11" s="107">
        <v>1</v>
      </c>
      <c r="AR11" s="109">
        <v>1</v>
      </c>
      <c r="AS11" s="108">
        <v>62770.5</v>
      </c>
      <c r="AT11" s="99">
        <v>64041</v>
      </c>
      <c r="AU11" s="106">
        <v>0.9801611467653535</v>
      </c>
      <c r="AV11" s="111"/>
      <c r="AW11" s="107">
        <v>1</v>
      </c>
      <c r="AX11" s="109">
        <v>1</v>
      </c>
      <c r="AY11" s="110">
        <v>6.5</v>
      </c>
      <c r="AZ11" s="119"/>
      <c r="BA11" s="93">
        <v>83056.724</v>
      </c>
      <c r="BC11" s="85">
        <f t="shared" si="0"/>
        <v>0.8289325501848575</v>
      </c>
      <c r="BD11" s="71">
        <f aca="true" t="shared" si="2" ref="BD11:BD42">IF(($BC11&lt;=10%),1,0)</f>
        <v>0</v>
      </c>
      <c r="BE11" s="87">
        <f aca="true" t="shared" si="3" ref="BE11:BE42">IF(AND(BC11&gt;10%,BC11&lt;30%),1,0)</f>
        <v>0</v>
      </c>
      <c r="BF11" s="87">
        <f aca="true" t="shared" si="4" ref="BF11:BF42">IF(AND(BC11&gt;30%,BC11&lt;70%),1,0)</f>
        <v>0</v>
      </c>
      <c r="BG11" s="87">
        <f aca="true" t="shared" si="5" ref="BG11:BG42">IF(AND(BC11&gt;70%,BC11&lt;90%),1,0)</f>
        <v>1</v>
      </c>
      <c r="BH11" s="71">
        <f aca="true" t="shared" si="6" ref="BH11:BH42">IF(($BC11&gt;=90%),1,0)</f>
        <v>0</v>
      </c>
      <c r="BJ11" s="85">
        <f t="shared" si="1"/>
        <v>0.6123714255721275</v>
      </c>
      <c r="BK11" s="71">
        <f aca="true" t="shared" si="7" ref="BK11:BK42">IF(($BJ11&lt;=4.9%),1,0)</f>
        <v>0</v>
      </c>
      <c r="BL11" s="87">
        <f aca="true" t="shared" si="8" ref="BL11:BL42">IF(AND(BJ11&gt;5%,BJ11&lt;19.9%),1,0)</f>
        <v>0</v>
      </c>
      <c r="BM11" s="87">
        <f aca="true" t="shared" si="9" ref="BM11:BM42">IF(AND(BJ11&gt;20%,BJ11&lt;49.9%),1,0)</f>
        <v>0</v>
      </c>
      <c r="BN11" s="87">
        <f aca="true" t="shared" si="10" ref="BN11:BN42">IF(AND(BJ11&gt;50%,BJ11&lt;89.9%),1,0)</f>
        <v>1</v>
      </c>
      <c r="BO11" s="71">
        <f aca="true" t="shared" si="11" ref="BO11:BO42">IF((BJ11&gt;=90%),1,0)</f>
        <v>0</v>
      </c>
    </row>
    <row r="12" spans="1:67" ht="12.75">
      <c r="A12" s="62" t="s">
        <v>2</v>
      </c>
      <c r="B12" s="37">
        <v>82000</v>
      </c>
      <c r="C12" s="37">
        <v>9404.62001</v>
      </c>
      <c r="D12" s="37">
        <v>82000</v>
      </c>
      <c r="E12" s="52">
        <v>0.8971100146910397</v>
      </c>
      <c r="F12" s="36">
        <v>1</v>
      </c>
      <c r="G12" s="8"/>
      <c r="H12" s="30">
        <v>1</v>
      </c>
      <c r="I12" s="69">
        <v>82000</v>
      </c>
      <c r="J12" s="74">
        <v>874413.43885</v>
      </c>
      <c r="K12" s="94">
        <v>530958.11088</v>
      </c>
      <c r="L12" s="69">
        <v>132662.488</v>
      </c>
      <c r="M12" s="69">
        <v>0</v>
      </c>
      <c r="N12" s="52">
        <v>0.3890075204246512</v>
      </c>
      <c r="O12" s="7">
        <v>1</v>
      </c>
      <c r="P12" s="8"/>
      <c r="Q12" s="30">
        <v>1</v>
      </c>
      <c r="R12" s="34">
        <v>9876</v>
      </c>
      <c r="S12" s="37">
        <v>883818.05886</v>
      </c>
      <c r="T12" s="53">
        <v>408286.34453</v>
      </c>
      <c r="U12" s="52">
        <v>0.020768330907045354</v>
      </c>
      <c r="V12" s="7">
        <v>1</v>
      </c>
      <c r="W12" s="8"/>
      <c r="X12" s="30">
        <v>1</v>
      </c>
      <c r="Y12" s="37">
        <v>9404.62001</v>
      </c>
      <c r="Z12" s="35">
        <v>0</v>
      </c>
      <c r="AA12" s="35">
        <v>9404.62001</v>
      </c>
      <c r="AB12" s="54"/>
      <c r="AC12" s="54">
        <v>874413.43885</v>
      </c>
      <c r="AD12" s="54">
        <v>530958.11088</v>
      </c>
      <c r="AE12" s="54">
        <v>132662.488</v>
      </c>
      <c r="AF12" s="54">
        <v>210792.83996999997</v>
      </c>
      <c r="AG12" s="54">
        <v>21079.283997</v>
      </c>
      <c r="AH12" s="54">
        <v>30483.904006999997</v>
      </c>
      <c r="AI12" s="76">
        <v>0</v>
      </c>
      <c r="AJ12" s="33">
        <v>1.5</v>
      </c>
      <c r="AK12" s="8"/>
      <c r="AL12" s="30">
        <v>1.5</v>
      </c>
      <c r="AM12" s="57">
        <v>29783.2</v>
      </c>
      <c r="AN12" s="55">
        <v>29784</v>
      </c>
      <c r="AO12" s="125">
        <v>0.9999731399409079</v>
      </c>
      <c r="AP12" s="32">
        <v>1</v>
      </c>
      <c r="AQ12" s="8"/>
      <c r="AR12" s="58">
        <v>1</v>
      </c>
      <c r="AS12" s="57">
        <v>57971.9</v>
      </c>
      <c r="AT12" s="55">
        <v>65390</v>
      </c>
      <c r="AU12" s="76">
        <v>0.886556048325432</v>
      </c>
      <c r="AV12" s="32">
        <v>1</v>
      </c>
      <c r="AW12" s="8"/>
      <c r="AX12" s="58">
        <v>1</v>
      </c>
      <c r="AY12" s="81">
        <v>6.5</v>
      </c>
      <c r="AZ12" s="120"/>
      <c r="BA12" s="93">
        <v>42722.347</v>
      </c>
      <c r="BC12" s="85">
        <f t="shared" si="0"/>
        <v>0.5477781863817404</v>
      </c>
      <c r="BD12" s="71">
        <f t="shared" si="2"/>
        <v>0</v>
      </c>
      <c r="BE12" s="87">
        <f t="shared" si="3"/>
        <v>0</v>
      </c>
      <c r="BF12" s="87">
        <f t="shared" si="4"/>
        <v>1</v>
      </c>
      <c r="BG12" s="87">
        <f t="shared" si="5"/>
        <v>0</v>
      </c>
      <c r="BH12" s="71">
        <f t="shared" si="6"/>
        <v>0</v>
      </c>
      <c r="BJ12" s="85">
        <f t="shared" si="1"/>
        <v>0.3762596878344019</v>
      </c>
      <c r="BK12" s="71">
        <f t="shared" si="7"/>
        <v>0</v>
      </c>
      <c r="BL12" s="87">
        <f t="shared" si="8"/>
        <v>0</v>
      </c>
      <c r="BM12" s="87">
        <f t="shared" si="9"/>
        <v>1</v>
      </c>
      <c r="BN12" s="87">
        <f t="shared" si="10"/>
        <v>0</v>
      </c>
      <c r="BO12" s="71">
        <f t="shared" si="11"/>
        <v>0</v>
      </c>
    </row>
    <row r="13" spans="1:67" ht="12.75">
      <c r="A13" s="62" t="s">
        <v>3</v>
      </c>
      <c r="B13" s="37">
        <v>33000</v>
      </c>
      <c r="C13" s="37">
        <v>23700</v>
      </c>
      <c r="D13" s="37">
        <v>35000</v>
      </c>
      <c r="E13" s="52">
        <v>0.5621805792163543</v>
      </c>
      <c r="F13" s="7">
        <v>1</v>
      </c>
      <c r="G13" s="8"/>
      <c r="H13" s="30">
        <v>1</v>
      </c>
      <c r="I13" s="69">
        <v>20000</v>
      </c>
      <c r="J13" s="74">
        <v>543433.1863</v>
      </c>
      <c r="K13" s="94">
        <v>283667.1863</v>
      </c>
      <c r="L13" s="69">
        <v>81689.313</v>
      </c>
      <c r="M13" s="69">
        <v>0</v>
      </c>
      <c r="N13" s="52">
        <v>0.11231116400991897</v>
      </c>
      <c r="O13" s="7">
        <v>1</v>
      </c>
      <c r="P13" s="8"/>
      <c r="Q13" s="30">
        <v>1</v>
      </c>
      <c r="R13" s="34">
        <v>2987.348</v>
      </c>
      <c r="S13" s="37">
        <v>567133.1863</v>
      </c>
      <c r="T13" s="53">
        <v>218833.24625</v>
      </c>
      <c r="U13" s="52">
        <v>0.008576940896318136</v>
      </c>
      <c r="V13" s="7">
        <v>1</v>
      </c>
      <c r="W13" s="8"/>
      <c r="X13" s="30">
        <v>1</v>
      </c>
      <c r="Y13" s="37">
        <v>23700</v>
      </c>
      <c r="Z13" s="35">
        <v>0</v>
      </c>
      <c r="AA13" s="35">
        <v>25700</v>
      </c>
      <c r="AB13" s="54"/>
      <c r="AC13" s="54">
        <v>543433.1863</v>
      </c>
      <c r="AD13" s="54">
        <v>283667.1863</v>
      </c>
      <c r="AE13" s="54">
        <v>81689.313</v>
      </c>
      <c r="AF13" s="54">
        <v>178076.68699999995</v>
      </c>
      <c r="AG13" s="54">
        <v>17807.668699999995</v>
      </c>
      <c r="AH13" s="54">
        <v>43507.668699999995</v>
      </c>
      <c r="AI13" s="76">
        <v>0</v>
      </c>
      <c r="AJ13" s="33">
        <v>1.5</v>
      </c>
      <c r="AK13" s="8"/>
      <c r="AL13" s="30">
        <v>1.5</v>
      </c>
      <c r="AM13" s="57">
        <v>16893.4</v>
      </c>
      <c r="AN13" s="55">
        <v>17052</v>
      </c>
      <c r="AO13" s="127">
        <v>0.9906990382359842</v>
      </c>
      <c r="AP13" s="32">
        <v>1</v>
      </c>
      <c r="AQ13" s="8"/>
      <c r="AR13" s="58">
        <v>1</v>
      </c>
      <c r="AS13" s="57">
        <v>33342.1</v>
      </c>
      <c r="AT13" s="55">
        <v>39198</v>
      </c>
      <c r="AU13" s="77">
        <v>0.8506071738353997</v>
      </c>
      <c r="AV13" s="32">
        <v>1</v>
      </c>
      <c r="AW13" s="8"/>
      <c r="AX13" s="58">
        <v>1</v>
      </c>
      <c r="AY13" s="81">
        <v>6.5</v>
      </c>
      <c r="AZ13" s="120"/>
      <c r="BA13" s="93">
        <v>11194.516</v>
      </c>
      <c r="BC13" s="85">
        <f t="shared" si="0"/>
        <v>0.45139642671354224</v>
      </c>
      <c r="BD13" s="71">
        <f t="shared" si="2"/>
        <v>0</v>
      </c>
      <c r="BE13" s="87">
        <f t="shared" si="3"/>
        <v>0</v>
      </c>
      <c r="BF13" s="87">
        <f t="shared" si="4"/>
        <v>1</v>
      </c>
      <c r="BG13" s="87">
        <f t="shared" si="5"/>
        <v>0</v>
      </c>
      <c r="BH13" s="71">
        <f t="shared" si="6"/>
        <v>0</v>
      </c>
      <c r="BJ13" s="85">
        <f t="shared" si="1"/>
        <v>0.28614863263897267</v>
      </c>
      <c r="BK13" s="71">
        <f t="shared" si="7"/>
        <v>0</v>
      </c>
      <c r="BL13" s="87">
        <f t="shared" si="8"/>
        <v>0</v>
      </c>
      <c r="BM13" s="87">
        <f t="shared" si="9"/>
        <v>1</v>
      </c>
      <c r="BN13" s="87">
        <f t="shared" si="10"/>
        <v>0</v>
      </c>
      <c r="BO13" s="71">
        <f t="shared" si="11"/>
        <v>0</v>
      </c>
    </row>
    <row r="14" spans="1:67" s="84" customFormat="1" ht="12.75">
      <c r="A14" s="60" t="s">
        <v>4</v>
      </c>
      <c r="B14" s="37">
        <v>7000</v>
      </c>
      <c r="C14" s="37">
        <v>7787.7605</v>
      </c>
      <c r="D14" s="37">
        <v>3500</v>
      </c>
      <c r="E14" s="61">
        <v>0.6201407267632937</v>
      </c>
      <c r="F14" s="7">
        <v>1</v>
      </c>
      <c r="G14" s="55"/>
      <c r="H14" s="56">
        <v>1</v>
      </c>
      <c r="I14" s="37">
        <v>0</v>
      </c>
      <c r="J14" s="74">
        <v>283719.87572</v>
      </c>
      <c r="K14" s="94">
        <v>184076.64572</v>
      </c>
      <c r="L14" s="37">
        <v>33312.475</v>
      </c>
      <c r="M14" s="37">
        <v>0</v>
      </c>
      <c r="N14" s="61">
        <v>0</v>
      </c>
      <c r="O14" s="7">
        <v>1</v>
      </c>
      <c r="P14" s="55"/>
      <c r="Q14" s="56">
        <v>1</v>
      </c>
      <c r="R14" s="34">
        <v>326.045</v>
      </c>
      <c r="S14" s="37">
        <v>291507.63622000004</v>
      </c>
      <c r="T14" s="53">
        <v>100981.21774</v>
      </c>
      <c r="U14" s="61">
        <v>0.0017112849892479641</v>
      </c>
      <c r="V14" s="7">
        <v>1</v>
      </c>
      <c r="W14" s="55"/>
      <c r="X14" s="56">
        <v>1</v>
      </c>
      <c r="Y14" s="37">
        <v>7787.7605</v>
      </c>
      <c r="Z14" s="35">
        <v>0</v>
      </c>
      <c r="AA14" s="35">
        <v>4287.7605</v>
      </c>
      <c r="AB14" s="35"/>
      <c r="AC14" s="35">
        <v>283719.87572</v>
      </c>
      <c r="AD14" s="35">
        <v>184076.64572</v>
      </c>
      <c r="AE14" s="35">
        <v>33312.475</v>
      </c>
      <c r="AF14" s="35">
        <v>66330.755</v>
      </c>
      <c r="AG14" s="54">
        <v>3316.5377500000004</v>
      </c>
      <c r="AH14" s="35">
        <v>7604.298250000001</v>
      </c>
      <c r="AI14" s="77">
        <v>0.05276587007037685</v>
      </c>
      <c r="AJ14" s="33">
        <v>1.5</v>
      </c>
      <c r="AK14" s="79"/>
      <c r="AL14" s="56">
        <v>1.5</v>
      </c>
      <c r="AM14" s="57">
        <v>9094</v>
      </c>
      <c r="AN14" s="55">
        <v>9094</v>
      </c>
      <c r="AO14" s="127">
        <v>1</v>
      </c>
      <c r="AP14" s="32">
        <v>1</v>
      </c>
      <c r="AQ14" s="79"/>
      <c r="AR14" s="80">
        <v>1</v>
      </c>
      <c r="AS14" s="57">
        <v>21953.9</v>
      </c>
      <c r="AT14" s="55">
        <v>22028</v>
      </c>
      <c r="AU14" s="77">
        <v>0.996636099509715</v>
      </c>
      <c r="AV14" s="32">
        <v>1</v>
      </c>
      <c r="AW14" s="79"/>
      <c r="AX14" s="80">
        <v>1</v>
      </c>
      <c r="AY14" s="81">
        <v>6.5</v>
      </c>
      <c r="AZ14" s="120"/>
      <c r="BA14" s="93">
        <v>28656.571</v>
      </c>
      <c r="BB14" s="71"/>
      <c r="BC14" s="85">
        <f t="shared" si="0"/>
        <v>0.6370184845767028</v>
      </c>
      <c r="BD14" s="71">
        <f t="shared" si="2"/>
        <v>0</v>
      </c>
      <c r="BE14" s="87">
        <f t="shared" si="3"/>
        <v>0</v>
      </c>
      <c r="BF14" s="87">
        <f t="shared" si="4"/>
        <v>1</v>
      </c>
      <c r="BG14" s="87">
        <f t="shared" si="5"/>
        <v>0</v>
      </c>
      <c r="BH14" s="71">
        <f t="shared" si="6"/>
        <v>0</v>
      </c>
      <c r="BJ14" s="85">
        <f t="shared" si="1"/>
        <v>0.3391129533564937</v>
      </c>
      <c r="BK14" s="71">
        <f t="shared" si="7"/>
        <v>0</v>
      </c>
      <c r="BL14" s="87">
        <f t="shared" si="8"/>
        <v>0</v>
      </c>
      <c r="BM14" s="87">
        <f t="shared" si="9"/>
        <v>1</v>
      </c>
      <c r="BN14" s="87">
        <f t="shared" si="10"/>
        <v>0</v>
      </c>
      <c r="BO14" s="71">
        <f t="shared" si="11"/>
        <v>0</v>
      </c>
    </row>
    <row r="15" spans="1:67" s="84" customFormat="1" ht="12.75">
      <c r="A15" s="95" t="s">
        <v>5</v>
      </c>
      <c r="B15" s="96">
        <v>2068.6</v>
      </c>
      <c r="C15" s="96">
        <v>3072.83635</v>
      </c>
      <c r="D15" s="96">
        <v>0</v>
      </c>
      <c r="E15" s="97">
        <v>0.6731891205335422</v>
      </c>
      <c r="F15" s="98"/>
      <c r="G15" s="99">
        <v>1</v>
      </c>
      <c r="H15" s="100">
        <v>1</v>
      </c>
      <c r="I15" s="96">
        <v>0</v>
      </c>
      <c r="J15" s="101">
        <v>270517.14213</v>
      </c>
      <c r="K15" s="102">
        <v>195922.24213</v>
      </c>
      <c r="L15" s="96">
        <v>48611.654</v>
      </c>
      <c r="M15" s="96">
        <v>0</v>
      </c>
      <c r="N15" s="97">
        <v>0</v>
      </c>
      <c r="O15" s="98"/>
      <c r="P15" s="99">
        <v>1</v>
      </c>
      <c r="Q15" s="100">
        <v>1</v>
      </c>
      <c r="R15" s="103">
        <v>82.97</v>
      </c>
      <c r="S15" s="96">
        <v>273589.97848</v>
      </c>
      <c r="T15" s="104">
        <v>128591.96785</v>
      </c>
      <c r="U15" s="97">
        <v>0.0005722147472196668</v>
      </c>
      <c r="V15" s="98"/>
      <c r="W15" s="99">
        <v>1</v>
      </c>
      <c r="X15" s="100">
        <v>1</v>
      </c>
      <c r="Y15" s="96">
        <v>3072.83635</v>
      </c>
      <c r="Z15" s="105">
        <v>0</v>
      </c>
      <c r="AA15" s="105">
        <v>945.00391</v>
      </c>
      <c r="AB15" s="105"/>
      <c r="AC15" s="105">
        <v>270517.14213</v>
      </c>
      <c r="AD15" s="105">
        <v>195922.24213</v>
      </c>
      <c r="AE15" s="105">
        <v>48611.654</v>
      </c>
      <c r="AF15" s="105">
        <v>25983.245999999992</v>
      </c>
      <c r="AG15" s="105">
        <v>1299.1622999999997</v>
      </c>
      <c r="AH15" s="105">
        <v>2244.16621</v>
      </c>
      <c r="AI15" s="106">
        <v>0.08189247948466488</v>
      </c>
      <c r="AJ15" s="111"/>
      <c r="AK15" s="107">
        <v>1.5</v>
      </c>
      <c r="AL15" s="100">
        <v>1.5</v>
      </c>
      <c r="AM15" s="108">
        <v>10993.6</v>
      </c>
      <c r="AN15" s="99">
        <v>11794</v>
      </c>
      <c r="AO15" s="126">
        <v>0.9321349838901136</v>
      </c>
      <c r="AP15" s="111"/>
      <c r="AQ15" s="107">
        <v>1</v>
      </c>
      <c r="AR15" s="109">
        <v>1</v>
      </c>
      <c r="AS15" s="108">
        <v>28395.1</v>
      </c>
      <c r="AT15" s="99">
        <v>29118</v>
      </c>
      <c r="AU15" s="106">
        <v>0.9751734322412253</v>
      </c>
      <c r="AV15" s="111"/>
      <c r="AW15" s="107">
        <v>1</v>
      </c>
      <c r="AX15" s="109">
        <v>1</v>
      </c>
      <c r="AY15" s="110">
        <v>6.5</v>
      </c>
      <c r="AZ15" s="120"/>
      <c r="BA15" s="93">
        <v>41296.51</v>
      </c>
      <c r="BB15" s="71"/>
      <c r="BC15" s="85">
        <f t="shared" si="0"/>
        <v>0.8169229234220393</v>
      </c>
      <c r="BD15" s="71">
        <f t="shared" si="2"/>
        <v>0</v>
      </c>
      <c r="BE15" s="87">
        <f t="shared" si="3"/>
        <v>0</v>
      </c>
      <c r="BF15" s="87">
        <f t="shared" si="4"/>
        <v>0</v>
      </c>
      <c r="BG15" s="87">
        <f t="shared" si="5"/>
        <v>1</v>
      </c>
      <c r="BH15" s="71">
        <f t="shared" si="6"/>
        <v>0</v>
      </c>
      <c r="BJ15" s="85">
        <f t="shared" si="1"/>
        <v>0.6334898967439198</v>
      </c>
      <c r="BK15" s="71">
        <f t="shared" si="7"/>
        <v>0</v>
      </c>
      <c r="BL15" s="87">
        <f t="shared" si="8"/>
        <v>0</v>
      </c>
      <c r="BM15" s="87">
        <f t="shared" si="9"/>
        <v>0</v>
      </c>
      <c r="BN15" s="87">
        <f t="shared" si="10"/>
        <v>1</v>
      </c>
      <c r="BO15" s="71">
        <f t="shared" si="11"/>
        <v>0</v>
      </c>
    </row>
    <row r="16" spans="1:67" s="84" customFormat="1" ht="12.75">
      <c r="A16" s="60" t="s">
        <v>6</v>
      </c>
      <c r="B16" s="37">
        <v>56203.638</v>
      </c>
      <c r="C16" s="37">
        <v>15319.91547</v>
      </c>
      <c r="D16" s="37">
        <v>62764.5</v>
      </c>
      <c r="E16" s="61">
        <v>0.7197804793914787</v>
      </c>
      <c r="F16" s="7">
        <v>1</v>
      </c>
      <c r="G16" s="55"/>
      <c r="H16" s="56">
        <v>1</v>
      </c>
      <c r="I16" s="37">
        <v>76229</v>
      </c>
      <c r="J16" s="74">
        <v>1337482.54621</v>
      </c>
      <c r="K16" s="94">
        <v>1035111.39621</v>
      </c>
      <c r="L16" s="37">
        <v>157943.155</v>
      </c>
      <c r="M16" s="37">
        <v>26929</v>
      </c>
      <c r="N16" s="61">
        <v>0.34134656511710204</v>
      </c>
      <c r="O16" s="7">
        <v>1</v>
      </c>
      <c r="P16" s="55"/>
      <c r="Q16" s="56">
        <v>1</v>
      </c>
      <c r="R16" s="34">
        <v>5823.387</v>
      </c>
      <c r="S16" s="37">
        <v>1352802.4616800002</v>
      </c>
      <c r="T16" s="53">
        <v>462210.48215</v>
      </c>
      <c r="U16" s="61">
        <v>0.006538782218848666</v>
      </c>
      <c r="V16" s="7">
        <v>1</v>
      </c>
      <c r="W16" s="55"/>
      <c r="X16" s="56">
        <v>1</v>
      </c>
      <c r="Y16" s="37">
        <v>15319.91547</v>
      </c>
      <c r="Z16" s="35">
        <v>0</v>
      </c>
      <c r="AA16" s="35">
        <v>21880.777469999997</v>
      </c>
      <c r="AB16" s="35"/>
      <c r="AC16" s="35">
        <v>1337482.54621</v>
      </c>
      <c r="AD16" s="35">
        <v>1035111.39621</v>
      </c>
      <c r="AE16" s="35">
        <v>157943.155</v>
      </c>
      <c r="AF16" s="35">
        <v>144427.99500000002</v>
      </c>
      <c r="AG16" s="54">
        <v>14442.799500000003</v>
      </c>
      <c r="AH16" s="35">
        <v>36323.57697</v>
      </c>
      <c r="AI16" s="77">
        <v>0</v>
      </c>
      <c r="AJ16" s="33">
        <v>1.5</v>
      </c>
      <c r="AK16" s="55"/>
      <c r="AL16" s="56">
        <v>1.5</v>
      </c>
      <c r="AM16" s="57">
        <v>23610</v>
      </c>
      <c r="AN16" s="55">
        <v>26067</v>
      </c>
      <c r="AO16" s="127">
        <v>0.9057428933133848</v>
      </c>
      <c r="AP16" s="32">
        <v>1</v>
      </c>
      <c r="AQ16" s="55"/>
      <c r="AR16" s="80">
        <v>1</v>
      </c>
      <c r="AS16" s="57">
        <v>63524</v>
      </c>
      <c r="AT16" s="55">
        <v>64041</v>
      </c>
      <c r="AU16" s="77">
        <v>0.991927046735685</v>
      </c>
      <c r="AV16" s="32">
        <v>1</v>
      </c>
      <c r="AW16" s="55"/>
      <c r="AX16" s="80">
        <v>1</v>
      </c>
      <c r="AY16" s="81">
        <v>6.5</v>
      </c>
      <c r="AZ16" s="120"/>
      <c r="BA16" s="93">
        <v>28012.954</v>
      </c>
      <c r="BB16" s="71"/>
      <c r="BC16" s="85">
        <f t="shared" si="0"/>
        <v>0.834990740673177</v>
      </c>
      <c r="BD16" s="71">
        <f t="shared" si="2"/>
        <v>0</v>
      </c>
      <c r="BE16" s="87">
        <f t="shared" si="3"/>
        <v>0</v>
      </c>
      <c r="BF16" s="87">
        <f t="shared" si="4"/>
        <v>0</v>
      </c>
      <c r="BG16" s="87">
        <f t="shared" si="5"/>
        <v>1</v>
      </c>
      <c r="BH16" s="71">
        <f t="shared" si="6"/>
        <v>0</v>
      </c>
      <c r="BJ16" s="85">
        <f t="shared" si="1"/>
        <v>0.2124552086552744</v>
      </c>
      <c r="BK16" s="71">
        <f t="shared" si="7"/>
        <v>0</v>
      </c>
      <c r="BL16" s="87">
        <f t="shared" si="8"/>
        <v>0</v>
      </c>
      <c r="BM16" s="87">
        <f t="shared" si="9"/>
        <v>1</v>
      </c>
      <c r="BN16" s="87">
        <f t="shared" si="10"/>
        <v>0</v>
      </c>
      <c r="BO16" s="71">
        <f t="shared" si="11"/>
        <v>0</v>
      </c>
    </row>
    <row r="17" spans="1:67" s="84" customFormat="1" ht="12.75">
      <c r="A17" s="60" t="s">
        <v>7</v>
      </c>
      <c r="B17" s="37">
        <v>0</v>
      </c>
      <c r="C17" s="37">
        <v>-5311.71</v>
      </c>
      <c r="D17" s="37">
        <v>0</v>
      </c>
      <c r="E17" s="61">
        <v>0</v>
      </c>
      <c r="F17" s="7">
        <v>1</v>
      </c>
      <c r="G17" s="55"/>
      <c r="H17" s="56">
        <v>1</v>
      </c>
      <c r="I17" s="37">
        <v>0</v>
      </c>
      <c r="J17" s="74">
        <v>313681.00639999995</v>
      </c>
      <c r="K17" s="94">
        <v>177493.3064</v>
      </c>
      <c r="L17" s="37">
        <v>33764.813</v>
      </c>
      <c r="M17" s="37">
        <v>0</v>
      </c>
      <c r="N17" s="61">
        <v>0</v>
      </c>
      <c r="O17" s="7">
        <v>1</v>
      </c>
      <c r="P17" s="55"/>
      <c r="Q17" s="56">
        <v>1</v>
      </c>
      <c r="R17" s="34">
        <v>0</v>
      </c>
      <c r="S17" s="37">
        <v>308369.2964</v>
      </c>
      <c r="T17" s="53">
        <v>134581.29586</v>
      </c>
      <c r="U17" s="61">
        <v>0</v>
      </c>
      <c r="V17" s="7">
        <v>1</v>
      </c>
      <c r="W17" s="55"/>
      <c r="X17" s="56">
        <v>1</v>
      </c>
      <c r="Y17" s="37">
        <v>-5311.71</v>
      </c>
      <c r="Z17" s="35">
        <v>0</v>
      </c>
      <c r="AA17" s="35">
        <v>-5311.71</v>
      </c>
      <c r="AB17" s="35"/>
      <c r="AC17" s="35">
        <v>313681.00639999995</v>
      </c>
      <c r="AD17" s="35">
        <v>177493.3064</v>
      </c>
      <c r="AE17" s="35">
        <v>33764.813</v>
      </c>
      <c r="AF17" s="35">
        <v>102422.88699999996</v>
      </c>
      <c r="AG17" s="54">
        <v>10242.288699999997</v>
      </c>
      <c r="AH17" s="35">
        <v>10242.288699999997</v>
      </c>
      <c r="AI17" s="77">
        <v>0</v>
      </c>
      <c r="AJ17" s="33">
        <v>1.5</v>
      </c>
      <c r="AK17" s="55"/>
      <c r="AL17" s="56">
        <v>1.5</v>
      </c>
      <c r="AM17" s="57">
        <v>10209.4</v>
      </c>
      <c r="AN17" s="55">
        <v>11047</v>
      </c>
      <c r="AO17" s="127">
        <v>0.9241785100027157</v>
      </c>
      <c r="AP17" s="32">
        <v>1</v>
      </c>
      <c r="AQ17" s="55"/>
      <c r="AR17" s="80">
        <v>1</v>
      </c>
      <c r="AS17" s="57">
        <v>25914.4</v>
      </c>
      <c r="AT17" s="55">
        <v>26142</v>
      </c>
      <c r="AU17" s="77">
        <v>0.991293703618698</v>
      </c>
      <c r="AV17" s="32">
        <v>1</v>
      </c>
      <c r="AW17" s="55"/>
      <c r="AX17" s="80">
        <v>1</v>
      </c>
      <c r="AY17" s="81">
        <v>6.5</v>
      </c>
      <c r="AZ17" s="119"/>
      <c r="BA17" s="93">
        <v>16814.179</v>
      </c>
      <c r="BB17" s="71"/>
      <c r="BC17" s="85">
        <f t="shared" si="0"/>
        <v>0.42812365976926053</v>
      </c>
      <c r="BD17" s="71">
        <f t="shared" si="2"/>
        <v>0</v>
      </c>
      <c r="BE17" s="87">
        <f t="shared" si="3"/>
        <v>0</v>
      </c>
      <c r="BF17" s="87">
        <f t="shared" si="4"/>
        <v>1</v>
      </c>
      <c r="BG17" s="87">
        <f t="shared" si="5"/>
        <v>0</v>
      </c>
      <c r="BH17" s="71">
        <f t="shared" si="6"/>
        <v>0</v>
      </c>
      <c r="BJ17" s="85">
        <f t="shared" si="1"/>
        <v>0.28240688858457835</v>
      </c>
      <c r="BK17" s="71">
        <f t="shared" si="7"/>
        <v>0</v>
      </c>
      <c r="BL17" s="87">
        <f t="shared" si="8"/>
        <v>0</v>
      </c>
      <c r="BM17" s="87">
        <f t="shared" si="9"/>
        <v>1</v>
      </c>
      <c r="BN17" s="87">
        <f t="shared" si="10"/>
        <v>0</v>
      </c>
      <c r="BO17" s="71">
        <f t="shared" si="11"/>
        <v>0</v>
      </c>
    </row>
    <row r="18" spans="1:67" s="84" customFormat="1" ht="12.75">
      <c r="A18" s="95" t="s">
        <v>8</v>
      </c>
      <c r="B18" s="96">
        <v>0</v>
      </c>
      <c r="C18" s="96">
        <v>10410.402960000001</v>
      </c>
      <c r="D18" s="96">
        <v>0</v>
      </c>
      <c r="E18" s="97">
        <v>0</v>
      </c>
      <c r="F18" s="98"/>
      <c r="G18" s="99">
        <v>1</v>
      </c>
      <c r="H18" s="100">
        <v>1</v>
      </c>
      <c r="I18" s="96">
        <v>0</v>
      </c>
      <c r="J18" s="101">
        <v>177663.02062999998</v>
      </c>
      <c r="K18" s="102">
        <v>148365.81263</v>
      </c>
      <c r="L18" s="96">
        <v>15379.36</v>
      </c>
      <c r="M18" s="96">
        <v>0</v>
      </c>
      <c r="N18" s="97">
        <v>0</v>
      </c>
      <c r="O18" s="98"/>
      <c r="P18" s="99">
        <v>1</v>
      </c>
      <c r="Q18" s="100">
        <v>1</v>
      </c>
      <c r="R18" s="103">
        <v>0</v>
      </c>
      <c r="S18" s="96">
        <v>188073.42359</v>
      </c>
      <c r="T18" s="104">
        <v>83836.91553</v>
      </c>
      <c r="U18" s="97">
        <v>0</v>
      </c>
      <c r="V18" s="98"/>
      <c r="W18" s="99">
        <v>1</v>
      </c>
      <c r="X18" s="100">
        <v>1</v>
      </c>
      <c r="Y18" s="96">
        <v>10410.402960000001</v>
      </c>
      <c r="Z18" s="105">
        <v>0</v>
      </c>
      <c r="AA18" s="105">
        <v>10410.402960000001</v>
      </c>
      <c r="AB18" s="105"/>
      <c r="AC18" s="105">
        <v>177663.02062999998</v>
      </c>
      <c r="AD18" s="105">
        <v>148365.81263</v>
      </c>
      <c r="AE18" s="105">
        <v>15379.36</v>
      </c>
      <c r="AF18" s="105">
        <v>13917.847999999984</v>
      </c>
      <c r="AG18" s="105">
        <v>695.8923999999993</v>
      </c>
      <c r="AH18" s="105">
        <v>11106.29536</v>
      </c>
      <c r="AI18" s="106">
        <v>0</v>
      </c>
      <c r="AJ18" s="98"/>
      <c r="AK18" s="107">
        <v>1.5</v>
      </c>
      <c r="AL18" s="100">
        <v>1.5</v>
      </c>
      <c r="AM18" s="108">
        <v>7026.9</v>
      </c>
      <c r="AN18" s="99">
        <v>10485</v>
      </c>
      <c r="AO18" s="126">
        <v>0.6701859799713876</v>
      </c>
      <c r="AP18" s="98"/>
      <c r="AQ18" s="107">
        <v>1</v>
      </c>
      <c r="AR18" s="109">
        <v>1</v>
      </c>
      <c r="AS18" s="108">
        <v>23471.6</v>
      </c>
      <c r="AT18" s="99">
        <v>26192</v>
      </c>
      <c r="AU18" s="106">
        <v>0.896136224801466</v>
      </c>
      <c r="AV18" s="98"/>
      <c r="AW18" s="107">
        <v>1</v>
      </c>
      <c r="AX18" s="109">
        <v>1</v>
      </c>
      <c r="AY18" s="110">
        <v>6.5</v>
      </c>
      <c r="AZ18" s="119"/>
      <c r="BA18" s="93">
        <v>35456.452</v>
      </c>
      <c r="BB18" s="71"/>
      <c r="BC18" s="85">
        <f t="shared" si="0"/>
        <v>0.8516633725212579</v>
      </c>
      <c r="BD18" s="71">
        <f t="shared" si="2"/>
        <v>0</v>
      </c>
      <c r="BE18" s="87">
        <f t="shared" si="3"/>
        <v>0</v>
      </c>
      <c r="BF18" s="87">
        <f t="shared" si="4"/>
        <v>0</v>
      </c>
      <c r="BG18" s="87">
        <f t="shared" si="5"/>
        <v>1</v>
      </c>
      <c r="BH18" s="71">
        <f t="shared" si="6"/>
        <v>0</v>
      </c>
      <c r="BJ18" s="85">
        <f t="shared" si="1"/>
        <v>0.5418088275732976</v>
      </c>
      <c r="BK18" s="71">
        <f t="shared" si="7"/>
        <v>0</v>
      </c>
      <c r="BL18" s="87">
        <f t="shared" si="8"/>
        <v>0</v>
      </c>
      <c r="BM18" s="87">
        <f t="shared" si="9"/>
        <v>0</v>
      </c>
      <c r="BN18" s="87">
        <f t="shared" si="10"/>
        <v>1</v>
      </c>
      <c r="BO18" s="71">
        <f t="shared" si="11"/>
        <v>0</v>
      </c>
    </row>
    <row r="19" spans="1:67" s="84" customFormat="1" ht="12.75">
      <c r="A19" s="95" t="s">
        <v>9</v>
      </c>
      <c r="B19" s="96">
        <v>0</v>
      </c>
      <c r="C19" s="96">
        <v>1203.5413600000002</v>
      </c>
      <c r="D19" s="96">
        <v>0</v>
      </c>
      <c r="E19" s="97">
        <v>0</v>
      </c>
      <c r="F19" s="98"/>
      <c r="G19" s="99">
        <v>1</v>
      </c>
      <c r="H19" s="100">
        <v>1</v>
      </c>
      <c r="I19" s="96">
        <v>0</v>
      </c>
      <c r="J19" s="101">
        <v>287890.52129</v>
      </c>
      <c r="K19" s="102">
        <v>219253.52129</v>
      </c>
      <c r="L19" s="96">
        <v>38622.5</v>
      </c>
      <c r="M19" s="96">
        <v>0</v>
      </c>
      <c r="N19" s="97">
        <v>0</v>
      </c>
      <c r="O19" s="98"/>
      <c r="P19" s="99">
        <v>1</v>
      </c>
      <c r="Q19" s="100">
        <v>1</v>
      </c>
      <c r="R19" s="103">
        <v>0</v>
      </c>
      <c r="S19" s="96">
        <v>289094.06265</v>
      </c>
      <c r="T19" s="104">
        <v>117904.19142</v>
      </c>
      <c r="U19" s="97">
        <v>0</v>
      </c>
      <c r="V19" s="98"/>
      <c r="W19" s="99">
        <v>1</v>
      </c>
      <c r="X19" s="100">
        <v>1</v>
      </c>
      <c r="Y19" s="96">
        <v>1203.5413600000002</v>
      </c>
      <c r="Z19" s="105">
        <v>0</v>
      </c>
      <c r="AA19" s="105">
        <v>1203.5413600000002</v>
      </c>
      <c r="AB19" s="105"/>
      <c r="AC19" s="105">
        <v>287890.52129</v>
      </c>
      <c r="AD19" s="105">
        <v>219253.52129</v>
      </c>
      <c r="AE19" s="105">
        <v>38622.5</v>
      </c>
      <c r="AF19" s="105">
        <v>30014.5</v>
      </c>
      <c r="AG19" s="105">
        <v>3001.4500000000003</v>
      </c>
      <c r="AH19" s="105">
        <v>4204.99136</v>
      </c>
      <c r="AI19" s="106">
        <v>0</v>
      </c>
      <c r="AJ19" s="111"/>
      <c r="AK19" s="107">
        <v>1.5</v>
      </c>
      <c r="AL19" s="100">
        <v>1.5</v>
      </c>
      <c r="AM19" s="108">
        <v>9439.7</v>
      </c>
      <c r="AN19" s="99">
        <v>11794</v>
      </c>
      <c r="AO19" s="126">
        <v>0.8003815499406478</v>
      </c>
      <c r="AP19" s="111"/>
      <c r="AQ19" s="107">
        <v>1</v>
      </c>
      <c r="AR19" s="109">
        <v>1</v>
      </c>
      <c r="AS19" s="108">
        <v>24538.8</v>
      </c>
      <c r="AT19" s="99">
        <v>29118</v>
      </c>
      <c r="AU19" s="106">
        <v>0.8427364516793736</v>
      </c>
      <c r="AV19" s="111"/>
      <c r="AW19" s="107">
        <v>1</v>
      </c>
      <c r="AX19" s="109">
        <v>1</v>
      </c>
      <c r="AY19" s="110">
        <v>6.5</v>
      </c>
      <c r="AZ19" s="119"/>
      <c r="BA19" s="93">
        <v>26765.724</v>
      </c>
      <c r="BB19" s="71"/>
      <c r="BC19" s="85">
        <f t="shared" si="0"/>
        <v>0.8234299192002433</v>
      </c>
      <c r="BD19" s="71">
        <f t="shared" si="2"/>
        <v>0</v>
      </c>
      <c r="BE19" s="87">
        <f t="shared" si="3"/>
        <v>0</v>
      </c>
      <c r="BF19" s="87">
        <f t="shared" si="4"/>
        <v>0</v>
      </c>
      <c r="BG19" s="87">
        <f t="shared" si="5"/>
        <v>1</v>
      </c>
      <c r="BH19" s="71">
        <f t="shared" si="6"/>
        <v>0</v>
      </c>
      <c r="BJ19" s="85">
        <f t="shared" si="1"/>
        <v>0.3846675438548898</v>
      </c>
      <c r="BK19" s="71">
        <f t="shared" si="7"/>
        <v>0</v>
      </c>
      <c r="BL19" s="87">
        <f t="shared" si="8"/>
        <v>0</v>
      </c>
      <c r="BM19" s="87">
        <f t="shared" si="9"/>
        <v>1</v>
      </c>
      <c r="BN19" s="87">
        <f t="shared" si="10"/>
        <v>0</v>
      </c>
      <c r="BO19" s="71">
        <f t="shared" si="11"/>
        <v>0</v>
      </c>
    </row>
    <row r="20" spans="1:67" s="84" customFormat="1" ht="12.75">
      <c r="A20" s="95" t="s">
        <v>10</v>
      </c>
      <c r="B20" s="96">
        <v>0</v>
      </c>
      <c r="C20" s="96">
        <v>4127.29102</v>
      </c>
      <c r="D20" s="96">
        <v>0</v>
      </c>
      <c r="E20" s="97">
        <v>0</v>
      </c>
      <c r="F20" s="98"/>
      <c r="G20" s="99">
        <v>1</v>
      </c>
      <c r="H20" s="100">
        <v>1</v>
      </c>
      <c r="I20" s="96">
        <v>0</v>
      </c>
      <c r="J20" s="101">
        <v>153697.0578</v>
      </c>
      <c r="K20" s="102">
        <v>97900.6158</v>
      </c>
      <c r="L20" s="96">
        <v>22668.438</v>
      </c>
      <c r="M20" s="96">
        <v>0</v>
      </c>
      <c r="N20" s="97">
        <v>0</v>
      </c>
      <c r="O20" s="98"/>
      <c r="P20" s="99">
        <v>1</v>
      </c>
      <c r="Q20" s="100">
        <v>1</v>
      </c>
      <c r="R20" s="103">
        <v>0</v>
      </c>
      <c r="S20" s="96">
        <v>157824.34881999998</v>
      </c>
      <c r="T20" s="104">
        <v>65018.34387</v>
      </c>
      <c r="U20" s="97">
        <v>0</v>
      </c>
      <c r="V20" s="98"/>
      <c r="W20" s="99">
        <v>1</v>
      </c>
      <c r="X20" s="100">
        <v>1</v>
      </c>
      <c r="Y20" s="96">
        <v>4127.29102</v>
      </c>
      <c r="Z20" s="105">
        <v>0</v>
      </c>
      <c r="AA20" s="105">
        <v>4127.29102</v>
      </c>
      <c r="AB20" s="105"/>
      <c r="AC20" s="105">
        <v>153697.0578</v>
      </c>
      <c r="AD20" s="105">
        <v>97900.6158</v>
      </c>
      <c r="AE20" s="105">
        <v>22668.438</v>
      </c>
      <c r="AF20" s="105">
        <v>33128.004000000015</v>
      </c>
      <c r="AG20" s="105">
        <v>1656.400200000001</v>
      </c>
      <c r="AH20" s="105">
        <v>5783.691220000001</v>
      </c>
      <c r="AI20" s="106">
        <v>0</v>
      </c>
      <c r="AJ20" s="98"/>
      <c r="AK20" s="107">
        <v>1.5</v>
      </c>
      <c r="AL20" s="100">
        <v>1.5</v>
      </c>
      <c r="AM20" s="108">
        <v>7529.9</v>
      </c>
      <c r="AN20" s="99">
        <v>9587</v>
      </c>
      <c r="AO20" s="126">
        <v>0.7854281839991655</v>
      </c>
      <c r="AP20" s="98"/>
      <c r="AQ20" s="107">
        <v>1</v>
      </c>
      <c r="AR20" s="109">
        <v>1</v>
      </c>
      <c r="AS20" s="108">
        <v>21699.9</v>
      </c>
      <c r="AT20" s="99">
        <v>24201</v>
      </c>
      <c r="AU20" s="106">
        <v>0.8966530308664932</v>
      </c>
      <c r="AV20" s="98"/>
      <c r="AW20" s="107">
        <v>1</v>
      </c>
      <c r="AX20" s="109">
        <v>1</v>
      </c>
      <c r="AY20" s="110">
        <v>6.5</v>
      </c>
      <c r="AZ20" s="119"/>
      <c r="BA20" s="93">
        <v>10961.854</v>
      </c>
      <c r="BB20" s="71"/>
      <c r="BC20" s="85">
        <f t="shared" si="0"/>
        <v>0.6264266526671762</v>
      </c>
      <c r="BD20" s="71">
        <f t="shared" si="2"/>
        <v>0</v>
      </c>
      <c r="BE20" s="87">
        <f t="shared" si="3"/>
        <v>0</v>
      </c>
      <c r="BF20" s="87">
        <f t="shared" si="4"/>
        <v>1</v>
      </c>
      <c r="BG20" s="87">
        <f t="shared" si="5"/>
        <v>0</v>
      </c>
      <c r="BH20" s="71">
        <f t="shared" si="6"/>
        <v>0</v>
      </c>
      <c r="BJ20" s="85">
        <f t="shared" si="1"/>
        <v>0.3792374799948793</v>
      </c>
      <c r="BK20" s="71">
        <f t="shared" si="7"/>
        <v>0</v>
      </c>
      <c r="BL20" s="87">
        <f t="shared" si="8"/>
        <v>0</v>
      </c>
      <c r="BM20" s="87">
        <f t="shared" si="9"/>
        <v>1</v>
      </c>
      <c r="BN20" s="87">
        <f t="shared" si="10"/>
        <v>0</v>
      </c>
      <c r="BO20" s="71">
        <f t="shared" si="11"/>
        <v>0</v>
      </c>
    </row>
    <row r="21" spans="1:67" s="84" customFormat="1" ht="12.75">
      <c r="A21" s="95" t="s">
        <v>11</v>
      </c>
      <c r="B21" s="96">
        <v>0</v>
      </c>
      <c r="C21" s="96">
        <v>12805.25425</v>
      </c>
      <c r="D21" s="96">
        <v>0</v>
      </c>
      <c r="E21" s="97">
        <v>0</v>
      </c>
      <c r="F21" s="98"/>
      <c r="G21" s="99">
        <v>1</v>
      </c>
      <c r="H21" s="100">
        <v>1</v>
      </c>
      <c r="I21" s="96">
        <v>0</v>
      </c>
      <c r="J21" s="101">
        <v>400924.54328</v>
      </c>
      <c r="K21" s="102">
        <v>276990.74328</v>
      </c>
      <c r="L21" s="96">
        <v>72178.294</v>
      </c>
      <c r="M21" s="96">
        <v>0</v>
      </c>
      <c r="N21" s="97">
        <v>0</v>
      </c>
      <c r="O21" s="98"/>
      <c r="P21" s="99">
        <v>1</v>
      </c>
      <c r="Q21" s="100">
        <v>1</v>
      </c>
      <c r="R21" s="103">
        <v>0</v>
      </c>
      <c r="S21" s="96">
        <v>413729.79753</v>
      </c>
      <c r="T21" s="104">
        <v>204655.76849000002</v>
      </c>
      <c r="U21" s="97">
        <v>0</v>
      </c>
      <c r="V21" s="98"/>
      <c r="W21" s="99">
        <v>1</v>
      </c>
      <c r="X21" s="100">
        <v>1</v>
      </c>
      <c r="Y21" s="96">
        <v>12805.25425</v>
      </c>
      <c r="Z21" s="105">
        <v>0</v>
      </c>
      <c r="AA21" s="105">
        <v>12805.25425</v>
      </c>
      <c r="AB21" s="105"/>
      <c r="AC21" s="105">
        <v>400924.54328</v>
      </c>
      <c r="AD21" s="105">
        <v>276990.74328</v>
      </c>
      <c r="AE21" s="105">
        <v>72178.294</v>
      </c>
      <c r="AF21" s="105">
        <v>51755.505999999994</v>
      </c>
      <c r="AG21" s="105">
        <v>5175.5506</v>
      </c>
      <c r="AH21" s="105">
        <v>17980.80485</v>
      </c>
      <c r="AI21" s="106">
        <v>0</v>
      </c>
      <c r="AJ21" s="111"/>
      <c r="AK21" s="107">
        <v>1.5</v>
      </c>
      <c r="AL21" s="100">
        <v>1.5</v>
      </c>
      <c r="AM21" s="108">
        <v>16041.4</v>
      </c>
      <c r="AN21" s="99">
        <v>16894</v>
      </c>
      <c r="AO21" s="126">
        <v>0.9495323783591808</v>
      </c>
      <c r="AP21" s="111"/>
      <c r="AQ21" s="107">
        <v>1</v>
      </c>
      <c r="AR21" s="109">
        <v>1</v>
      </c>
      <c r="AS21" s="108">
        <v>36803</v>
      </c>
      <c r="AT21" s="99">
        <v>38668</v>
      </c>
      <c r="AU21" s="106">
        <v>0.9517689045205338</v>
      </c>
      <c r="AV21" s="111"/>
      <c r="AW21" s="107">
        <v>1</v>
      </c>
      <c r="AX21" s="109">
        <v>1</v>
      </c>
      <c r="AY21" s="110">
        <v>6.5</v>
      </c>
      <c r="AZ21" s="119"/>
      <c r="BA21" s="93">
        <v>31817.344</v>
      </c>
      <c r="BB21" s="71"/>
      <c r="BC21" s="85">
        <f t="shared" si="0"/>
        <v>0.7363029037330243</v>
      </c>
      <c r="BD21" s="71">
        <f t="shared" si="2"/>
        <v>0</v>
      </c>
      <c r="BE21" s="87">
        <f t="shared" si="3"/>
        <v>0</v>
      </c>
      <c r="BF21" s="87">
        <f t="shared" si="4"/>
        <v>0</v>
      </c>
      <c r="BG21" s="87">
        <f t="shared" si="5"/>
        <v>1</v>
      </c>
      <c r="BH21" s="71">
        <f t="shared" si="6"/>
        <v>0</v>
      </c>
      <c r="BJ21" s="85">
        <f t="shared" si="1"/>
        <v>0.5298633881587701</v>
      </c>
      <c r="BK21" s="71">
        <f t="shared" si="7"/>
        <v>0</v>
      </c>
      <c r="BL21" s="87">
        <f t="shared" si="8"/>
        <v>0</v>
      </c>
      <c r="BM21" s="87">
        <f t="shared" si="9"/>
        <v>0</v>
      </c>
      <c r="BN21" s="87">
        <f t="shared" si="10"/>
        <v>1</v>
      </c>
      <c r="BO21" s="71">
        <f t="shared" si="11"/>
        <v>0</v>
      </c>
    </row>
    <row r="22" spans="1:67" s="84" customFormat="1" ht="12.75">
      <c r="A22" s="95" t="s">
        <v>12</v>
      </c>
      <c r="B22" s="96">
        <v>0</v>
      </c>
      <c r="C22" s="96">
        <v>2295.44505</v>
      </c>
      <c r="D22" s="96">
        <v>0</v>
      </c>
      <c r="E22" s="97">
        <v>0</v>
      </c>
      <c r="F22" s="98"/>
      <c r="G22" s="99">
        <v>1</v>
      </c>
      <c r="H22" s="100">
        <v>1</v>
      </c>
      <c r="I22" s="96">
        <v>0</v>
      </c>
      <c r="J22" s="101">
        <v>170884.05268</v>
      </c>
      <c r="K22" s="102">
        <v>130238.40887</v>
      </c>
      <c r="L22" s="96">
        <v>27379.792</v>
      </c>
      <c r="M22" s="96">
        <v>0</v>
      </c>
      <c r="N22" s="97">
        <v>0</v>
      </c>
      <c r="O22" s="98"/>
      <c r="P22" s="99">
        <v>1</v>
      </c>
      <c r="Q22" s="100">
        <v>1</v>
      </c>
      <c r="R22" s="103">
        <v>0</v>
      </c>
      <c r="S22" s="96">
        <v>173179.49773</v>
      </c>
      <c r="T22" s="104">
        <v>82658.57186999999</v>
      </c>
      <c r="U22" s="97">
        <v>0</v>
      </c>
      <c r="V22" s="98"/>
      <c r="W22" s="99">
        <v>1</v>
      </c>
      <c r="X22" s="100">
        <v>1</v>
      </c>
      <c r="Y22" s="96">
        <v>2295.44505</v>
      </c>
      <c r="Z22" s="105">
        <v>0</v>
      </c>
      <c r="AA22" s="105">
        <v>2295.44505</v>
      </c>
      <c r="AB22" s="105"/>
      <c r="AC22" s="105">
        <v>170884.05268</v>
      </c>
      <c r="AD22" s="105">
        <v>130238.40887</v>
      </c>
      <c r="AE22" s="105">
        <v>27379.792</v>
      </c>
      <c r="AF22" s="105">
        <v>13265.851809999993</v>
      </c>
      <c r="AG22" s="105">
        <v>663.2925904999997</v>
      </c>
      <c r="AH22" s="105">
        <v>2958.7376404999995</v>
      </c>
      <c r="AI22" s="106">
        <v>0</v>
      </c>
      <c r="AJ22" s="98"/>
      <c r="AK22" s="107">
        <v>1.5</v>
      </c>
      <c r="AL22" s="100">
        <v>1.5</v>
      </c>
      <c r="AM22" s="108">
        <v>9578.8</v>
      </c>
      <c r="AN22" s="99">
        <v>10485</v>
      </c>
      <c r="AO22" s="126">
        <v>0.9135717691940867</v>
      </c>
      <c r="AP22" s="98"/>
      <c r="AQ22" s="107">
        <v>1</v>
      </c>
      <c r="AR22" s="109">
        <v>1</v>
      </c>
      <c r="AS22" s="108">
        <v>23646.1</v>
      </c>
      <c r="AT22" s="99">
        <v>26192</v>
      </c>
      <c r="AU22" s="106">
        <v>0.9027985644471593</v>
      </c>
      <c r="AV22" s="98"/>
      <c r="AW22" s="107">
        <v>1</v>
      </c>
      <c r="AX22" s="109">
        <v>1</v>
      </c>
      <c r="AY22" s="110">
        <v>6.5</v>
      </c>
      <c r="AZ22" s="119"/>
      <c r="BA22" s="93">
        <v>40337.11</v>
      </c>
      <c r="BB22" s="71"/>
      <c r="BC22" s="85">
        <f t="shared" si="0"/>
        <v>0.8496369564868796</v>
      </c>
      <c r="BD22" s="71">
        <f t="shared" si="2"/>
        <v>0</v>
      </c>
      <c r="BE22" s="87">
        <f t="shared" si="3"/>
        <v>0</v>
      </c>
      <c r="BF22" s="87">
        <f t="shared" si="4"/>
        <v>0</v>
      </c>
      <c r="BG22" s="87">
        <f t="shared" si="5"/>
        <v>1</v>
      </c>
      <c r="BH22" s="71">
        <f t="shared" si="6"/>
        <v>0</v>
      </c>
      <c r="BJ22" s="85">
        <f t="shared" si="1"/>
        <v>0.7675435869353127</v>
      </c>
      <c r="BK22" s="71">
        <f t="shared" si="7"/>
        <v>0</v>
      </c>
      <c r="BL22" s="87">
        <f t="shared" si="8"/>
        <v>0</v>
      </c>
      <c r="BM22" s="87">
        <f t="shared" si="9"/>
        <v>0</v>
      </c>
      <c r="BN22" s="87">
        <f t="shared" si="10"/>
        <v>1</v>
      </c>
      <c r="BO22" s="71">
        <f t="shared" si="11"/>
        <v>0</v>
      </c>
    </row>
    <row r="23" spans="1:67" s="84" customFormat="1" ht="12.75">
      <c r="A23" s="95" t="s">
        <v>13</v>
      </c>
      <c r="B23" s="96">
        <v>2432.916</v>
      </c>
      <c r="C23" s="96">
        <v>8167.63558</v>
      </c>
      <c r="D23" s="96">
        <v>0</v>
      </c>
      <c r="E23" s="97">
        <v>0.2978727412811432</v>
      </c>
      <c r="F23" s="98"/>
      <c r="G23" s="99">
        <v>1</v>
      </c>
      <c r="H23" s="100">
        <v>1</v>
      </c>
      <c r="I23" s="96">
        <v>0</v>
      </c>
      <c r="J23" s="101">
        <v>421253.05673</v>
      </c>
      <c r="K23" s="102">
        <v>289720.50073</v>
      </c>
      <c r="L23" s="96">
        <v>82361.852</v>
      </c>
      <c r="M23" s="96">
        <v>0</v>
      </c>
      <c r="N23" s="97">
        <v>0</v>
      </c>
      <c r="O23" s="98"/>
      <c r="P23" s="99">
        <v>1</v>
      </c>
      <c r="Q23" s="100">
        <v>1</v>
      </c>
      <c r="R23" s="103">
        <v>100</v>
      </c>
      <c r="S23" s="96">
        <v>429420.69231</v>
      </c>
      <c r="T23" s="104">
        <v>190282.73817000003</v>
      </c>
      <c r="U23" s="97">
        <v>0.0004181686690413701</v>
      </c>
      <c r="V23" s="98"/>
      <c r="W23" s="99">
        <v>1</v>
      </c>
      <c r="X23" s="100">
        <v>1</v>
      </c>
      <c r="Y23" s="96">
        <v>8167.63558</v>
      </c>
      <c r="Z23" s="105">
        <v>0</v>
      </c>
      <c r="AA23" s="105">
        <v>5734.71958</v>
      </c>
      <c r="AB23" s="105"/>
      <c r="AC23" s="105">
        <v>421253.05673</v>
      </c>
      <c r="AD23" s="105">
        <v>289720.50073</v>
      </c>
      <c r="AE23" s="105">
        <v>82361.852</v>
      </c>
      <c r="AF23" s="105">
        <v>49170.70399999998</v>
      </c>
      <c r="AG23" s="105">
        <v>4917.070399999999</v>
      </c>
      <c r="AH23" s="105">
        <v>10651.789979999998</v>
      </c>
      <c r="AI23" s="106">
        <v>0.04947897430958078</v>
      </c>
      <c r="AJ23" s="111"/>
      <c r="AK23" s="107">
        <v>1.5</v>
      </c>
      <c r="AL23" s="100">
        <v>1.5</v>
      </c>
      <c r="AM23" s="108">
        <v>15536.2</v>
      </c>
      <c r="AN23" s="99">
        <v>16894</v>
      </c>
      <c r="AO23" s="126">
        <v>0.9196282703918551</v>
      </c>
      <c r="AP23" s="111"/>
      <c r="AQ23" s="107">
        <v>1</v>
      </c>
      <c r="AR23" s="109">
        <v>1</v>
      </c>
      <c r="AS23" s="108">
        <v>36838.1</v>
      </c>
      <c r="AT23" s="99">
        <v>38668</v>
      </c>
      <c r="AU23" s="106">
        <v>0.9526766318402813</v>
      </c>
      <c r="AV23" s="111"/>
      <c r="AW23" s="107">
        <v>1</v>
      </c>
      <c r="AX23" s="109">
        <v>1</v>
      </c>
      <c r="AY23" s="110">
        <v>6.5</v>
      </c>
      <c r="AZ23" s="119"/>
      <c r="BA23" s="93">
        <v>16988.464</v>
      </c>
      <c r="BB23" s="71"/>
      <c r="BC23" s="85">
        <f t="shared" si="0"/>
        <v>0.7871124553728027</v>
      </c>
      <c r="BD23" s="71">
        <f t="shared" si="2"/>
        <v>0</v>
      </c>
      <c r="BE23" s="87">
        <f t="shared" si="3"/>
        <v>0</v>
      </c>
      <c r="BF23" s="87">
        <f t="shared" si="4"/>
        <v>0</v>
      </c>
      <c r="BG23" s="87">
        <f t="shared" si="5"/>
        <v>1</v>
      </c>
      <c r="BH23" s="71">
        <f t="shared" si="6"/>
        <v>0</v>
      </c>
      <c r="BJ23" s="85">
        <f t="shared" si="1"/>
        <v>0.4301432176195029</v>
      </c>
      <c r="BK23" s="71">
        <f t="shared" si="7"/>
        <v>0</v>
      </c>
      <c r="BL23" s="87">
        <f t="shared" si="8"/>
        <v>0</v>
      </c>
      <c r="BM23" s="87">
        <f t="shared" si="9"/>
        <v>1</v>
      </c>
      <c r="BN23" s="87">
        <f t="shared" si="10"/>
        <v>0</v>
      </c>
      <c r="BO23" s="71">
        <f t="shared" si="11"/>
        <v>0</v>
      </c>
    </row>
    <row r="24" spans="1:67" s="84" customFormat="1" ht="12.75">
      <c r="A24" s="95" t="s">
        <v>14</v>
      </c>
      <c r="B24" s="96">
        <v>0</v>
      </c>
      <c r="C24" s="96">
        <v>7724.563349999999</v>
      </c>
      <c r="D24" s="96">
        <v>0</v>
      </c>
      <c r="E24" s="97">
        <v>0</v>
      </c>
      <c r="F24" s="98"/>
      <c r="G24" s="99">
        <v>1</v>
      </c>
      <c r="H24" s="100">
        <v>1</v>
      </c>
      <c r="I24" s="96">
        <v>0</v>
      </c>
      <c r="J24" s="101">
        <v>240812.72321999999</v>
      </c>
      <c r="K24" s="102">
        <v>188279.92322</v>
      </c>
      <c r="L24" s="96">
        <v>32041.979</v>
      </c>
      <c r="M24" s="96">
        <v>0</v>
      </c>
      <c r="N24" s="97">
        <v>0</v>
      </c>
      <c r="O24" s="98"/>
      <c r="P24" s="99">
        <v>1</v>
      </c>
      <c r="Q24" s="100">
        <v>1</v>
      </c>
      <c r="R24" s="103">
        <v>0</v>
      </c>
      <c r="S24" s="96">
        <v>248537.28657</v>
      </c>
      <c r="T24" s="104">
        <v>106650.32853</v>
      </c>
      <c r="U24" s="97">
        <v>0</v>
      </c>
      <c r="V24" s="98"/>
      <c r="W24" s="99">
        <v>1</v>
      </c>
      <c r="X24" s="100">
        <v>1</v>
      </c>
      <c r="Y24" s="96">
        <v>7724.563349999999</v>
      </c>
      <c r="Z24" s="105">
        <v>0</v>
      </c>
      <c r="AA24" s="105">
        <v>7724.563349999999</v>
      </c>
      <c r="AB24" s="105"/>
      <c r="AC24" s="105">
        <v>240812.72321999999</v>
      </c>
      <c r="AD24" s="105">
        <v>188279.92322</v>
      </c>
      <c r="AE24" s="105">
        <v>32041.979</v>
      </c>
      <c r="AF24" s="105">
        <v>20490.82099999999</v>
      </c>
      <c r="AG24" s="105">
        <v>1024.5410499999996</v>
      </c>
      <c r="AH24" s="105">
        <v>8749.104399999998</v>
      </c>
      <c r="AI24" s="106">
        <v>0</v>
      </c>
      <c r="AJ24" s="111"/>
      <c r="AK24" s="107">
        <v>1.5</v>
      </c>
      <c r="AL24" s="100">
        <v>1.5</v>
      </c>
      <c r="AM24" s="108">
        <v>9158.7</v>
      </c>
      <c r="AN24" s="99">
        <v>11794</v>
      </c>
      <c r="AO24" s="126">
        <v>0.776555875869086</v>
      </c>
      <c r="AP24" s="111"/>
      <c r="AQ24" s="107">
        <v>1</v>
      </c>
      <c r="AR24" s="109">
        <v>1</v>
      </c>
      <c r="AS24" s="108">
        <v>24432.3</v>
      </c>
      <c r="AT24" s="99">
        <v>29118</v>
      </c>
      <c r="AU24" s="106">
        <v>0.839078920255512</v>
      </c>
      <c r="AV24" s="111"/>
      <c r="AW24" s="107">
        <v>1</v>
      </c>
      <c r="AX24" s="109">
        <v>1</v>
      </c>
      <c r="AY24" s="110">
        <v>6.5</v>
      </c>
      <c r="AZ24" s="120"/>
      <c r="BA24" s="93">
        <v>40388.538</v>
      </c>
      <c r="BB24" s="71"/>
      <c r="BC24" s="85">
        <f t="shared" si="0"/>
        <v>0.8472685207554117</v>
      </c>
      <c r="BD24" s="71">
        <f t="shared" si="2"/>
        <v>0</v>
      </c>
      <c r="BE24" s="87">
        <f t="shared" si="3"/>
        <v>0</v>
      </c>
      <c r="BF24" s="87">
        <f t="shared" si="4"/>
        <v>0</v>
      </c>
      <c r="BG24" s="87">
        <f t="shared" si="5"/>
        <v>1</v>
      </c>
      <c r="BH24" s="71">
        <f t="shared" si="6"/>
        <v>0</v>
      </c>
      <c r="BJ24" s="85">
        <f t="shared" si="1"/>
        <v>0.5398719750594816</v>
      </c>
      <c r="BK24" s="71">
        <f t="shared" si="7"/>
        <v>0</v>
      </c>
      <c r="BL24" s="87">
        <f t="shared" si="8"/>
        <v>0</v>
      </c>
      <c r="BM24" s="87">
        <f t="shared" si="9"/>
        <v>0</v>
      </c>
      <c r="BN24" s="87">
        <f t="shared" si="10"/>
        <v>1</v>
      </c>
      <c r="BO24" s="71">
        <f t="shared" si="11"/>
        <v>0</v>
      </c>
    </row>
    <row r="25" spans="1:67" s="84" customFormat="1" ht="12.75">
      <c r="A25" s="95" t="s">
        <v>15</v>
      </c>
      <c r="B25" s="96">
        <v>0</v>
      </c>
      <c r="C25" s="96">
        <v>7963.48846</v>
      </c>
      <c r="D25" s="96">
        <v>0</v>
      </c>
      <c r="E25" s="97">
        <v>0</v>
      </c>
      <c r="F25" s="98"/>
      <c r="G25" s="99">
        <v>1</v>
      </c>
      <c r="H25" s="100">
        <v>1</v>
      </c>
      <c r="I25" s="96">
        <v>0</v>
      </c>
      <c r="J25" s="101">
        <v>447495.77523</v>
      </c>
      <c r="K25" s="102">
        <v>324426.27523</v>
      </c>
      <c r="L25" s="96">
        <v>80612.512</v>
      </c>
      <c r="M25" s="96">
        <v>0</v>
      </c>
      <c r="N25" s="97">
        <v>0</v>
      </c>
      <c r="O25" s="98"/>
      <c r="P25" s="99">
        <v>1</v>
      </c>
      <c r="Q25" s="100">
        <v>1</v>
      </c>
      <c r="R25" s="103">
        <v>33</v>
      </c>
      <c r="S25" s="96">
        <v>455459.26369</v>
      </c>
      <c r="T25" s="104">
        <v>207930.83847000002</v>
      </c>
      <c r="U25" s="97">
        <v>0.00013331802184201688</v>
      </c>
      <c r="V25" s="98"/>
      <c r="W25" s="99">
        <v>1</v>
      </c>
      <c r="X25" s="100">
        <v>1</v>
      </c>
      <c r="Y25" s="96">
        <v>7963.48846</v>
      </c>
      <c r="Z25" s="105">
        <v>0</v>
      </c>
      <c r="AA25" s="105">
        <v>7963.48846</v>
      </c>
      <c r="AB25" s="105"/>
      <c r="AC25" s="105">
        <v>447495.77523</v>
      </c>
      <c r="AD25" s="105">
        <v>324426.27523</v>
      </c>
      <c r="AE25" s="105">
        <v>80612.512</v>
      </c>
      <c r="AF25" s="105">
        <v>42456.988</v>
      </c>
      <c r="AG25" s="105">
        <v>4245.6988</v>
      </c>
      <c r="AH25" s="105">
        <v>12209.187259999999</v>
      </c>
      <c r="AI25" s="106">
        <v>0</v>
      </c>
      <c r="AJ25" s="111"/>
      <c r="AK25" s="107">
        <v>1.5</v>
      </c>
      <c r="AL25" s="100">
        <v>1.5</v>
      </c>
      <c r="AM25" s="108">
        <v>11022.2</v>
      </c>
      <c r="AN25" s="99">
        <v>13953</v>
      </c>
      <c r="AO25" s="126">
        <v>0.7899519816526912</v>
      </c>
      <c r="AP25" s="111"/>
      <c r="AQ25" s="107">
        <v>1</v>
      </c>
      <c r="AR25" s="109">
        <v>1</v>
      </c>
      <c r="AS25" s="108">
        <v>28138.2</v>
      </c>
      <c r="AT25" s="99">
        <v>33128</v>
      </c>
      <c r="AU25" s="106">
        <v>0.8493781695242695</v>
      </c>
      <c r="AV25" s="111"/>
      <c r="AW25" s="107">
        <v>1</v>
      </c>
      <c r="AX25" s="109">
        <v>1</v>
      </c>
      <c r="AY25" s="110">
        <v>6.5</v>
      </c>
      <c r="AZ25" s="119"/>
      <c r="BA25" s="93">
        <v>46282.38238</v>
      </c>
      <c r="BB25" s="71"/>
      <c r="BC25" s="85">
        <f t="shared" si="0"/>
        <v>0.8227746156252653</v>
      </c>
      <c r="BD25" s="71">
        <f t="shared" si="2"/>
        <v>0</v>
      </c>
      <c r="BE25" s="87">
        <f t="shared" si="3"/>
        <v>0</v>
      </c>
      <c r="BF25" s="87">
        <f t="shared" si="4"/>
        <v>0</v>
      </c>
      <c r="BG25" s="87">
        <f t="shared" si="5"/>
        <v>1</v>
      </c>
      <c r="BH25" s="71">
        <f t="shared" si="6"/>
        <v>0</v>
      </c>
      <c r="BJ25" s="85">
        <f t="shared" si="1"/>
        <v>0.5296889273371643</v>
      </c>
      <c r="BK25" s="71">
        <f t="shared" si="7"/>
        <v>0</v>
      </c>
      <c r="BL25" s="87">
        <f t="shared" si="8"/>
        <v>0</v>
      </c>
      <c r="BM25" s="87">
        <f t="shared" si="9"/>
        <v>0</v>
      </c>
      <c r="BN25" s="87">
        <f t="shared" si="10"/>
        <v>1</v>
      </c>
      <c r="BO25" s="71">
        <f t="shared" si="11"/>
        <v>0</v>
      </c>
    </row>
    <row r="26" spans="1:67" s="84" customFormat="1" ht="12.75">
      <c r="A26" s="95" t="s">
        <v>16</v>
      </c>
      <c r="B26" s="96">
        <v>0</v>
      </c>
      <c r="C26" s="96">
        <v>5183.67936</v>
      </c>
      <c r="D26" s="96">
        <v>0</v>
      </c>
      <c r="E26" s="97">
        <v>0</v>
      </c>
      <c r="F26" s="98"/>
      <c r="G26" s="99">
        <v>1</v>
      </c>
      <c r="H26" s="100">
        <v>1</v>
      </c>
      <c r="I26" s="96">
        <v>0</v>
      </c>
      <c r="J26" s="101">
        <v>274449.18593000004</v>
      </c>
      <c r="K26" s="102">
        <v>210717.68593</v>
      </c>
      <c r="L26" s="96">
        <v>35059.754</v>
      </c>
      <c r="M26" s="96">
        <v>0</v>
      </c>
      <c r="N26" s="97">
        <v>0</v>
      </c>
      <c r="O26" s="98"/>
      <c r="P26" s="99">
        <v>1</v>
      </c>
      <c r="Q26" s="100">
        <v>1</v>
      </c>
      <c r="R26" s="103">
        <v>0</v>
      </c>
      <c r="S26" s="96">
        <v>279632.86529000005</v>
      </c>
      <c r="T26" s="104">
        <v>134161.86877</v>
      </c>
      <c r="U26" s="97">
        <v>0</v>
      </c>
      <c r="V26" s="98"/>
      <c r="W26" s="99">
        <v>1</v>
      </c>
      <c r="X26" s="100">
        <v>1</v>
      </c>
      <c r="Y26" s="96">
        <v>5183.67936</v>
      </c>
      <c r="Z26" s="105">
        <v>0</v>
      </c>
      <c r="AA26" s="105">
        <v>5183.67936</v>
      </c>
      <c r="AB26" s="105"/>
      <c r="AC26" s="105">
        <v>274449.18593000004</v>
      </c>
      <c r="AD26" s="105">
        <v>210717.68593</v>
      </c>
      <c r="AE26" s="105">
        <v>35059.754</v>
      </c>
      <c r="AF26" s="105">
        <v>28671.74600000003</v>
      </c>
      <c r="AG26" s="105">
        <v>1433.5873000000015</v>
      </c>
      <c r="AH26" s="105">
        <v>6617.266660000001</v>
      </c>
      <c r="AI26" s="106">
        <v>0</v>
      </c>
      <c r="AJ26" s="98"/>
      <c r="AK26" s="107">
        <v>1.5</v>
      </c>
      <c r="AL26" s="100">
        <v>1.5</v>
      </c>
      <c r="AM26" s="108">
        <v>10547.6</v>
      </c>
      <c r="AN26" s="99">
        <v>11047</v>
      </c>
      <c r="AO26" s="126">
        <v>0.9547931565130805</v>
      </c>
      <c r="AP26" s="98"/>
      <c r="AQ26" s="107">
        <v>1</v>
      </c>
      <c r="AR26" s="109">
        <v>1</v>
      </c>
      <c r="AS26" s="108">
        <v>24412</v>
      </c>
      <c r="AT26" s="99">
        <v>26142</v>
      </c>
      <c r="AU26" s="106">
        <v>0.9338229668732309</v>
      </c>
      <c r="AV26" s="98"/>
      <c r="AW26" s="107">
        <v>1</v>
      </c>
      <c r="AX26" s="109">
        <v>1</v>
      </c>
      <c r="AY26" s="110">
        <v>6.5</v>
      </c>
      <c r="AZ26" s="119"/>
      <c r="BA26" s="93">
        <v>30349.422</v>
      </c>
      <c r="BB26" s="71"/>
      <c r="BC26" s="85">
        <f t="shared" si="0"/>
        <v>0.7956212537210371</v>
      </c>
      <c r="BD26" s="71">
        <f t="shared" si="2"/>
        <v>0</v>
      </c>
      <c r="BE26" s="87">
        <f t="shared" si="3"/>
        <v>0</v>
      </c>
      <c r="BF26" s="87">
        <f t="shared" si="4"/>
        <v>0</v>
      </c>
      <c r="BG26" s="87">
        <f t="shared" si="5"/>
        <v>1</v>
      </c>
      <c r="BH26" s="71">
        <f t="shared" si="6"/>
        <v>0</v>
      </c>
      <c r="BJ26" s="85">
        <f t="shared" si="1"/>
        <v>0.46625152810784554</v>
      </c>
      <c r="BK26" s="71">
        <f t="shared" si="7"/>
        <v>0</v>
      </c>
      <c r="BL26" s="87">
        <f t="shared" si="8"/>
        <v>0</v>
      </c>
      <c r="BM26" s="87">
        <f t="shared" si="9"/>
        <v>1</v>
      </c>
      <c r="BN26" s="87">
        <f t="shared" si="10"/>
        <v>0</v>
      </c>
      <c r="BO26" s="71">
        <f t="shared" si="11"/>
        <v>0</v>
      </c>
    </row>
    <row r="27" spans="1:67" s="84" customFormat="1" ht="12.75">
      <c r="A27" s="95" t="s">
        <v>17</v>
      </c>
      <c r="B27" s="96">
        <v>0</v>
      </c>
      <c r="C27" s="96">
        <v>4358.89222</v>
      </c>
      <c r="D27" s="96">
        <v>0</v>
      </c>
      <c r="E27" s="97">
        <v>0</v>
      </c>
      <c r="F27" s="98"/>
      <c r="G27" s="99">
        <v>1</v>
      </c>
      <c r="H27" s="100">
        <v>1</v>
      </c>
      <c r="I27" s="96">
        <v>0</v>
      </c>
      <c r="J27" s="101">
        <v>342285.03803</v>
      </c>
      <c r="K27" s="102">
        <v>265171.53803</v>
      </c>
      <c r="L27" s="96">
        <v>50230.067</v>
      </c>
      <c r="M27" s="96">
        <v>0</v>
      </c>
      <c r="N27" s="97">
        <v>0</v>
      </c>
      <c r="O27" s="98"/>
      <c r="P27" s="99">
        <v>1</v>
      </c>
      <c r="Q27" s="100">
        <v>1</v>
      </c>
      <c r="R27" s="103">
        <v>0</v>
      </c>
      <c r="S27" s="96">
        <v>346643.93025</v>
      </c>
      <c r="T27" s="104">
        <v>122120.26446</v>
      </c>
      <c r="U27" s="97">
        <v>0</v>
      </c>
      <c r="V27" s="98"/>
      <c r="W27" s="99">
        <v>1</v>
      </c>
      <c r="X27" s="100">
        <v>1</v>
      </c>
      <c r="Y27" s="96">
        <v>4358.89222</v>
      </c>
      <c r="Z27" s="105">
        <v>0</v>
      </c>
      <c r="AA27" s="105">
        <v>4358.89222</v>
      </c>
      <c r="AB27" s="105"/>
      <c r="AC27" s="105">
        <v>342285.03803</v>
      </c>
      <c r="AD27" s="105">
        <v>265171.53803</v>
      </c>
      <c r="AE27" s="105">
        <v>50230.067</v>
      </c>
      <c r="AF27" s="105">
        <v>26883.432999999997</v>
      </c>
      <c r="AG27" s="105">
        <v>1344.17165</v>
      </c>
      <c r="AH27" s="105">
        <v>5703.06387</v>
      </c>
      <c r="AI27" s="106">
        <v>0</v>
      </c>
      <c r="AJ27" s="98"/>
      <c r="AK27" s="107">
        <v>1.5</v>
      </c>
      <c r="AL27" s="100">
        <v>1.5</v>
      </c>
      <c r="AM27" s="108">
        <v>10381.8</v>
      </c>
      <c r="AN27" s="99">
        <v>11794</v>
      </c>
      <c r="AO27" s="126">
        <v>0.8802611497371544</v>
      </c>
      <c r="AP27" s="98"/>
      <c r="AQ27" s="107">
        <v>1</v>
      </c>
      <c r="AR27" s="109">
        <v>1</v>
      </c>
      <c r="AS27" s="108">
        <v>24796.7</v>
      </c>
      <c r="AT27" s="99">
        <v>29118</v>
      </c>
      <c r="AU27" s="106">
        <v>0.8515935160381894</v>
      </c>
      <c r="AV27" s="98"/>
      <c r="AW27" s="107">
        <v>1</v>
      </c>
      <c r="AX27" s="109">
        <v>1</v>
      </c>
      <c r="AY27" s="110">
        <v>6.5</v>
      </c>
      <c r="AZ27" s="119"/>
      <c r="BA27" s="93">
        <v>43739.488</v>
      </c>
      <c r="BB27" s="71"/>
      <c r="BC27" s="85">
        <f t="shared" si="0"/>
        <v>0.8778940310746278</v>
      </c>
      <c r="BD27" s="71">
        <f t="shared" si="2"/>
        <v>0</v>
      </c>
      <c r="BE27" s="87">
        <f t="shared" si="3"/>
        <v>0</v>
      </c>
      <c r="BF27" s="87">
        <f t="shared" si="4"/>
        <v>0</v>
      </c>
      <c r="BG27" s="87">
        <f t="shared" si="5"/>
        <v>1</v>
      </c>
      <c r="BH27" s="71">
        <f t="shared" si="6"/>
        <v>0</v>
      </c>
      <c r="BJ27" s="85">
        <f t="shared" si="1"/>
        <v>0.42681466919649147</v>
      </c>
      <c r="BK27" s="71">
        <f t="shared" si="7"/>
        <v>0</v>
      </c>
      <c r="BL27" s="87">
        <f t="shared" si="8"/>
        <v>0</v>
      </c>
      <c r="BM27" s="87">
        <f t="shared" si="9"/>
        <v>1</v>
      </c>
      <c r="BN27" s="87">
        <f t="shared" si="10"/>
        <v>0</v>
      </c>
      <c r="BO27" s="71">
        <f t="shared" si="11"/>
        <v>0</v>
      </c>
    </row>
    <row r="28" spans="1:67" s="84" customFormat="1" ht="12.75">
      <c r="A28" s="95" t="s">
        <v>18</v>
      </c>
      <c r="B28" s="96">
        <v>0</v>
      </c>
      <c r="C28" s="96">
        <v>2459.0558300000002</v>
      </c>
      <c r="D28" s="96">
        <v>0</v>
      </c>
      <c r="E28" s="97">
        <v>0</v>
      </c>
      <c r="F28" s="98"/>
      <c r="G28" s="99">
        <v>1</v>
      </c>
      <c r="H28" s="100">
        <v>1</v>
      </c>
      <c r="I28" s="96">
        <v>0</v>
      </c>
      <c r="J28" s="101">
        <v>222248.27803</v>
      </c>
      <c r="K28" s="102">
        <v>186472.97803</v>
      </c>
      <c r="L28" s="96">
        <v>22271.683</v>
      </c>
      <c r="M28" s="96">
        <v>0</v>
      </c>
      <c r="N28" s="97">
        <v>0</v>
      </c>
      <c r="O28" s="98"/>
      <c r="P28" s="99">
        <v>1</v>
      </c>
      <c r="Q28" s="100">
        <v>1</v>
      </c>
      <c r="R28" s="103">
        <v>0</v>
      </c>
      <c r="S28" s="96">
        <v>224707.33386</v>
      </c>
      <c r="T28" s="104">
        <v>91424.40453</v>
      </c>
      <c r="U28" s="97">
        <v>0</v>
      </c>
      <c r="V28" s="98"/>
      <c r="W28" s="99">
        <v>1</v>
      </c>
      <c r="X28" s="100">
        <v>1</v>
      </c>
      <c r="Y28" s="96">
        <v>2459.0558300000002</v>
      </c>
      <c r="Z28" s="105">
        <v>0</v>
      </c>
      <c r="AA28" s="105">
        <v>2459.0558300000002</v>
      </c>
      <c r="AB28" s="105"/>
      <c r="AC28" s="105">
        <v>222248.27803</v>
      </c>
      <c r="AD28" s="105">
        <v>186472.97803</v>
      </c>
      <c r="AE28" s="105">
        <v>22271.683</v>
      </c>
      <c r="AF28" s="105">
        <v>13503.616999999987</v>
      </c>
      <c r="AG28" s="105">
        <v>675.1808499999994</v>
      </c>
      <c r="AH28" s="105">
        <v>3134.2366799999995</v>
      </c>
      <c r="AI28" s="106">
        <v>0</v>
      </c>
      <c r="AJ28" s="98"/>
      <c r="AK28" s="107">
        <v>1.5</v>
      </c>
      <c r="AL28" s="100">
        <v>1.5</v>
      </c>
      <c r="AM28" s="108">
        <v>9055.5</v>
      </c>
      <c r="AN28" s="99">
        <v>10485</v>
      </c>
      <c r="AO28" s="126">
        <v>0.8636623748211731</v>
      </c>
      <c r="AP28" s="98"/>
      <c r="AQ28" s="107">
        <v>1</v>
      </c>
      <c r="AR28" s="109">
        <v>1</v>
      </c>
      <c r="AS28" s="108">
        <v>21791.6</v>
      </c>
      <c r="AT28" s="99">
        <v>26192</v>
      </c>
      <c r="AU28" s="106">
        <v>0.8319945021380574</v>
      </c>
      <c r="AV28" s="98"/>
      <c r="AW28" s="107">
        <v>1</v>
      </c>
      <c r="AX28" s="109">
        <v>1</v>
      </c>
      <c r="AY28" s="110">
        <v>6.5</v>
      </c>
      <c r="AZ28" s="119"/>
      <c r="BA28" s="93">
        <v>50833.50774</v>
      </c>
      <c r="BB28" s="71"/>
      <c r="BC28" s="85">
        <f t="shared" si="0"/>
        <v>0.8967801775109495</v>
      </c>
      <c r="BD28" s="71">
        <f t="shared" si="2"/>
        <v>0</v>
      </c>
      <c r="BE28" s="87">
        <f t="shared" si="3"/>
        <v>0</v>
      </c>
      <c r="BF28" s="87">
        <f t="shared" si="4"/>
        <v>0</v>
      </c>
      <c r="BG28" s="87">
        <f t="shared" si="5"/>
        <v>1</v>
      </c>
      <c r="BH28" s="71">
        <f t="shared" si="6"/>
        <v>0</v>
      </c>
      <c r="BJ28" s="85">
        <f t="shared" si="1"/>
        <v>0.5588061932748078</v>
      </c>
      <c r="BK28" s="71">
        <f t="shared" si="7"/>
        <v>0</v>
      </c>
      <c r="BL28" s="87">
        <f t="shared" si="8"/>
        <v>0</v>
      </c>
      <c r="BM28" s="87">
        <f t="shared" si="9"/>
        <v>0</v>
      </c>
      <c r="BN28" s="87">
        <f t="shared" si="10"/>
        <v>1</v>
      </c>
      <c r="BO28" s="71">
        <f t="shared" si="11"/>
        <v>0</v>
      </c>
    </row>
    <row r="29" spans="1:67" s="84" customFormat="1" ht="12.75">
      <c r="A29" s="95" t="s">
        <v>19</v>
      </c>
      <c r="B29" s="96">
        <v>0</v>
      </c>
      <c r="C29" s="96">
        <v>9071.89533</v>
      </c>
      <c r="D29" s="96">
        <v>0</v>
      </c>
      <c r="E29" s="97">
        <v>0</v>
      </c>
      <c r="F29" s="98"/>
      <c r="G29" s="99">
        <v>1</v>
      </c>
      <c r="H29" s="100">
        <v>1</v>
      </c>
      <c r="I29" s="96">
        <v>0</v>
      </c>
      <c r="J29" s="101">
        <v>276399.94174000004</v>
      </c>
      <c r="K29" s="102">
        <v>199132.16974</v>
      </c>
      <c r="L29" s="96">
        <v>42685.558</v>
      </c>
      <c r="M29" s="96">
        <v>0</v>
      </c>
      <c r="N29" s="97">
        <v>0</v>
      </c>
      <c r="O29" s="98"/>
      <c r="P29" s="99">
        <v>1</v>
      </c>
      <c r="Q29" s="100">
        <v>1</v>
      </c>
      <c r="R29" s="103">
        <v>0</v>
      </c>
      <c r="S29" s="96">
        <v>285471.83707</v>
      </c>
      <c r="T29" s="104">
        <v>120787.99015000001</v>
      </c>
      <c r="U29" s="97">
        <v>0</v>
      </c>
      <c r="V29" s="98"/>
      <c r="W29" s="99">
        <v>1</v>
      </c>
      <c r="X29" s="100">
        <v>1</v>
      </c>
      <c r="Y29" s="96">
        <v>9071.89533</v>
      </c>
      <c r="Z29" s="105">
        <v>0</v>
      </c>
      <c r="AA29" s="105">
        <v>9071.89533</v>
      </c>
      <c r="AB29" s="105"/>
      <c r="AC29" s="105">
        <v>276399.94174000004</v>
      </c>
      <c r="AD29" s="105">
        <v>199132.16974</v>
      </c>
      <c r="AE29" s="105">
        <v>42685.558</v>
      </c>
      <c r="AF29" s="105">
        <v>34582.21400000003</v>
      </c>
      <c r="AG29" s="105">
        <v>1729.1107000000015</v>
      </c>
      <c r="AH29" s="105">
        <v>10801.00603</v>
      </c>
      <c r="AI29" s="106">
        <v>0</v>
      </c>
      <c r="AJ29" s="98"/>
      <c r="AK29" s="107">
        <v>1.5</v>
      </c>
      <c r="AL29" s="100">
        <v>1.5</v>
      </c>
      <c r="AM29" s="108">
        <v>10269.6</v>
      </c>
      <c r="AN29" s="99">
        <v>11794</v>
      </c>
      <c r="AO29" s="126">
        <v>0.8707478378836697</v>
      </c>
      <c r="AP29" s="98"/>
      <c r="AQ29" s="107">
        <v>1</v>
      </c>
      <c r="AR29" s="109">
        <v>1</v>
      </c>
      <c r="AS29" s="108">
        <v>28418.1</v>
      </c>
      <c r="AT29" s="99">
        <v>29118</v>
      </c>
      <c r="AU29" s="106">
        <v>0.9759633216567072</v>
      </c>
      <c r="AV29" s="98"/>
      <c r="AW29" s="107">
        <v>1</v>
      </c>
      <c r="AX29" s="109">
        <v>1</v>
      </c>
      <c r="AY29" s="110">
        <v>6.5</v>
      </c>
      <c r="AZ29" s="119"/>
      <c r="BA29" s="93">
        <v>44476.896</v>
      </c>
      <c r="BB29" s="71"/>
      <c r="BC29" s="85">
        <f t="shared" si="0"/>
        <v>0.7777663370541369</v>
      </c>
      <c r="BD29" s="71">
        <f t="shared" si="2"/>
        <v>0</v>
      </c>
      <c r="BE29" s="87">
        <f t="shared" si="3"/>
        <v>0</v>
      </c>
      <c r="BF29" s="87">
        <f t="shared" si="4"/>
        <v>0</v>
      </c>
      <c r="BG29" s="87">
        <f t="shared" si="5"/>
        <v>1</v>
      </c>
      <c r="BH29" s="71">
        <f t="shared" si="6"/>
        <v>0</v>
      </c>
      <c r="BJ29" s="85">
        <f t="shared" si="1"/>
        <v>0.5601269896649844</v>
      </c>
      <c r="BK29" s="71">
        <f t="shared" si="7"/>
        <v>0</v>
      </c>
      <c r="BL29" s="87">
        <f t="shared" si="8"/>
        <v>0</v>
      </c>
      <c r="BM29" s="87">
        <f t="shared" si="9"/>
        <v>0</v>
      </c>
      <c r="BN29" s="87">
        <f t="shared" si="10"/>
        <v>1</v>
      </c>
      <c r="BO29" s="71">
        <f t="shared" si="11"/>
        <v>0</v>
      </c>
    </row>
    <row r="30" spans="1:67" s="84" customFormat="1" ht="12.75">
      <c r="A30" s="95" t="s">
        <v>20</v>
      </c>
      <c r="B30" s="96">
        <v>0</v>
      </c>
      <c r="C30" s="96">
        <v>19551.18307</v>
      </c>
      <c r="D30" s="96">
        <v>0</v>
      </c>
      <c r="E30" s="97">
        <v>0</v>
      </c>
      <c r="F30" s="98"/>
      <c r="G30" s="99">
        <v>1</v>
      </c>
      <c r="H30" s="100">
        <v>1</v>
      </c>
      <c r="I30" s="96">
        <v>0</v>
      </c>
      <c r="J30" s="101">
        <v>323857.99528</v>
      </c>
      <c r="K30" s="102">
        <v>233484.01128</v>
      </c>
      <c r="L30" s="96">
        <v>55470.333</v>
      </c>
      <c r="M30" s="96">
        <v>0</v>
      </c>
      <c r="N30" s="97">
        <v>0</v>
      </c>
      <c r="O30" s="98"/>
      <c r="P30" s="99">
        <v>1</v>
      </c>
      <c r="Q30" s="100">
        <v>1</v>
      </c>
      <c r="R30" s="103">
        <v>0</v>
      </c>
      <c r="S30" s="96">
        <v>343409.17835</v>
      </c>
      <c r="T30" s="104">
        <v>163098.23528</v>
      </c>
      <c r="U30" s="97">
        <v>0</v>
      </c>
      <c r="V30" s="98"/>
      <c r="W30" s="99">
        <v>1</v>
      </c>
      <c r="X30" s="100">
        <v>1</v>
      </c>
      <c r="Y30" s="96">
        <v>19551.18307</v>
      </c>
      <c r="Z30" s="105">
        <v>0</v>
      </c>
      <c r="AA30" s="105">
        <v>19551.18307</v>
      </c>
      <c r="AB30" s="105"/>
      <c r="AC30" s="105">
        <v>323857.99528</v>
      </c>
      <c r="AD30" s="105">
        <v>233484.01128</v>
      </c>
      <c r="AE30" s="105">
        <v>55470.333</v>
      </c>
      <c r="AF30" s="105">
        <v>34903.65099999997</v>
      </c>
      <c r="AG30" s="105">
        <v>3490.3650999999973</v>
      </c>
      <c r="AH30" s="105">
        <v>23041.548169999995</v>
      </c>
      <c r="AI30" s="106">
        <v>0</v>
      </c>
      <c r="AJ30" s="111"/>
      <c r="AK30" s="107">
        <v>1.5</v>
      </c>
      <c r="AL30" s="100">
        <v>1.5</v>
      </c>
      <c r="AM30" s="108">
        <v>13409.5</v>
      </c>
      <c r="AN30" s="99">
        <v>13953</v>
      </c>
      <c r="AO30" s="126">
        <v>0.9610478033397836</v>
      </c>
      <c r="AP30" s="111"/>
      <c r="AQ30" s="107">
        <v>1</v>
      </c>
      <c r="AR30" s="109">
        <v>1</v>
      </c>
      <c r="AS30" s="108">
        <v>31492.6</v>
      </c>
      <c r="AT30" s="99">
        <v>33128</v>
      </c>
      <c r="AU30" s="106">
        <v>0.9506339048539</v>
      </c>
      <c r="AV30" s="111"/>
      <c r="AW30" s="107">
        <v>1</v>
      </c>
      <c r="AX30" s="109">
        <v>1</v>
      </c>
      <c r="AY30" s="110">
        <v>6.5</v>
      </c>
      <c r="AZ30" s="119"/>
      <c r="BA30" s="93">
        <v>32919.397</v>
      </c>
      <c r="BB30" s="71"/>
      <c r="BC30" s="85">
        <f t="shared" si="0"/>
        <v>0.7828831605620713</v>
      </c>
      <c r="BD30" s="71">
        <f t="shared" si="2"/>
        <v>0</v>
      </c>
      <c r="BE30" s="87">
        <f t="shared" si="3"/>
        <v>0</v>
      </c>
      <c r="BF30" s="87">
        <f t="shared" si="4"/>
        <v>0</v>
      </c>
      <c r="BG30" s="87">
        <f t="shared" si="5"/>
        <v>1</v>
      </c>
      <c r="BH30" s="71">
        <f t="shared" si="6"/>
        <v>0</v>
      </c>
      <c r="BJ30" s="85">
        <f t="shared" si="1"/>
        <v>0.5498249686364299</v>
      </c>
      <c r="BK30" s="71">
        <f t="shared" si="7"/>
        <v>0</v>
      </c>
      <c r="BL30" s="87">
        <f t="shared" si="8"/>
        <v>0</v>
      </c>
      <c r="BM30" s="87">
        <f t="shared" si="9"/>
        <v>0</v>
      </c>
      <c r="BN30" s="87">
        <f t="shared" si="10"/>
        <v>1</v>
      </c>
      <c r="BO30" s="71">
        <f t="shared" si="11"/>
        <v>0</v>
      </c>
    </row>
    <row r="31" spans="1:67" s="84" customFormat="1" ht="12.75">
      <c r="A31" s="95" t="s">
        <v>21</v>
      </c>
      <c r="B31" s="96">
        <v>0</v>
      </c>
      <c r="C31" s="96">
        <v>1684.63296</v>
      </c>
      <c r="D31" s="96">
        <v>0</v>
      </c>
      <c r="E31" s="97">
        <v>0</v>
      </c>
      <c r="F31" s="98"/>
      <c r="G31" s="99">
        <v>1</v>
      </c>
      <c r="H31" s="100">
        <v>1</v>
      </c>
      <c r="I31" s="96">
        <v>0</v>
      </c>
      <c r="J31" s="101">
        <v>211131.75916</v>
      </c>
      <c r="K31" s="102">
        <v>183225.15916</v>
      </c>
      <c r="L31" s="96">
        <v>16785.382</v>
      </c>
      <c r="M31" s="96">
        <v>0</v>
      </c>
      <c r="N31" s="97">
        <v>0</v>
      </c>
      <c r="O31" s="98"/>
      <c r="P31" s="99">
        <v>1</v>
      </c>
      <c r="Q31" s="100">
        <v>1</v>
      </c>
      <c r="R31" s="103">
        <v>0</v>
      </c>
      <c r="S31" s="96">
        <v>212816.39212</v>
      </c>
      <c r="T31" s="104">
        <v>104406.56146000001</v>
      </c>
      <c r="U31" s="97">
        <v>0</v>
      </c>
      <c r="V31" s="98"/>
      <c r="W31" s="99">
        <v>1</v>
      </c>
      <c r="X31" s="100">
        <v>1</v>
      </c>
      <c r="Y31" s="96">
        <v>1684.63296</v>
      </c>
      <c r="Z31" s="105">
        <v>0</v>
      </c>
      <c r="AA31" s="105">
        <v>1684.63296</v>
      </c>
      <c r="AB31" s="105"/>
      <c r="AC31" s="105">
        <v>211131.75916</v>
      </c>
      <c r="AD31" s="105">
        <v>183225.15916</v>
      </c>
      <c r="AE31" s="105">
        <v>16785.382</v>
      </c>
      <c r="AF31" s="105">
        <v>11121.217999999975</v>
      </c>
      <c r="AG31" s="105">
        <v>556.0608999999988</v>
      </c>
      <c r="AH31" s="105">
        <v>2240.6938599999985</v>
      </c>
      <c r="AI31" s="106">
        <v>0</v>
      </c>
      <c r="AJ31" s="98"/>
      <c r="AK31" s="107">
        <v>1.5</v>
      </c>
      <c r="AL31" s="100">
        <v>1.5</v>
      </c>
      <c r="AM31" s="108">
        <v>6426.2</v>
      </c>
      <c r="AN31" s="99">
        <v>9738</v>
      </c>
      <c r="AO31" s="126">
        <v>0.6599096323680427</v>
      </c>
      <c r="AP31" s="98"/>
      <c r="AQ31" s="107">
        <v>1</v>
      </c>
      <c r="AR31" s="109">
        <v>1</v>
      </c>
      <c r="AS31" s="108">
        <v>16665.3</v>
      </c>
      <c r="AT31" s="99">
        <v>23216</v>
      </c>
      <c r="AU31" s="106">
        <v>0.7178368366643694</v>
      </c>
      <c r="AV31" s="98"/>
      <c r="AW31" s="107">
        <v>1</v>
      </c>
      <c r="AX31" s="109">
        <v>1</v>
      </c>
      <c r="AY31" s="110">
        <v>6.5</v>
      </c>
      <c r="AZ31" s="119"/>
      <c r="BA31" s="93">
        <v>58950.027</v>
      </c>
      <c r="BB31" s="71"/>
      <c r="BC31" s="85">
        <f t="shared" si="0"/>
        <v>0.8957957610792042</v>
      </c>
      <c r="BD31" s="71">
        <f t="shared" si="2"/>
        <v>0</v>
      </c>
      <c r="BE31" s="87">
        <f t="shared" si="3"/>
        <v>0</v>
      </c>
      <c r="BF31" s="87">
        <f t="shared" si="4"/>
        <v>0</v>
      </c>
      <c r="BG31" s="87">
        <f t="shared" si="5"/>
        <v>1</v>
      </c>
      <c r="BH31" s="71">
        <f t="shared" si="6"/>
        <v>0</v>
      </c>
      <c r="BJ31" s="85">
        <f t="shared" si="1"/>
        <v>0.709630065178132</v>
      </c>
      <c r="BK31" s="71">
        <f t="shared" si="7"/>
        <v>0</v>
      </c>
      <c r="BL31" s="87">
        <f t="shared" si="8"/>
        <v>0</v>
      </c>
      <c r="BM31" s="87">
        <f t="shared" si="9"/>
        <v>0</v>
      </c>
      <c r="BN31" s="87">
        <f t="shared" si="10"/>
        <v>1</v>
      </c>
      <c r="BO31" s="71">
        <f t="shared" si="11"/>
        <v>0</v>
      </c>
    </row>
    <row r="32" spans="1:67" s="84" customFormat="1" ht="12.75">
      <c r="A32" s="95" t="s">
        <v>22</v>
      </c>
      <c r="B32" s="96">
        <v>0</v>
      </c>
      <c r="C32" s="96">
        <v>4468.969099999999</v>
      </c>
      <c r="D32" s="96">
        <v>0</v>
      </c>
      <c r="E32" s="97">
        <v>0</v>
      </c>
      <c r="F32" s="98"/>
      <c r="G32" s="99">
        <v>1</v>
      </c>
      <c r="H32" s="100">
        <v>1</v>
      </c>
      <c r="I32" s="96">
        <v>0</v>
      </c>
      <c r="J32" s="101">
        <v>434443.00178</v>
      </c>
      <c r="K32" s="102">
        <v>313846.74398</v>
      </c>
      <c r="L32" s="96">
        <v>80908.006</v>
      </c>
      <c r="M32" s="96">
        <v>0</v>
      </c>
      <c r="N32" s="97">
        <v>0</v>
      </c>
      <c r="O32" s="98"/>
      <c r="P32" s="99">
        <v>1</v>
      </c>
      <c r="Q32" s="100">
        <v>1</v>
      </c>
      <c r="R32" s="103">
        <v>0</v>
      </c>
      <c r="S32" s="96">
        <v>438911.97088</v>
      </c>
      <c r="T32" s="104">
        <v>198022.59456</v>
      </c>
      <c r="U32" s="97">
        <v>0</v>
      </c>
      <c r="V32" s="98"/>
      <c r="W32" s="99">
        <v>1</v>
      </c>
      <c r="X32" s="100">
        <v>1</v>
      </c>
      <c r="Y32" s="96">
        <v>4468.969099999999</v>
      </c>
      <c r="Z32" s="105">
        <v>0</v>
      </c>
      <c r="AA32" s="105">
        <v>4468.969099999999</v>
      </c>
      <c r="AB32" s="105"/>
      <c r="AC32" s="105">
        <v>434443.00178</v>
      </c>
      <c r="AD32" s="105">
        <v>313846.74398</v>
      </c>
      <c r="AE32" s="105">
        <v>80908.006</v>
      </c>
      <c r="AF32" s="105">
        <v>39688.25179999997</v>
      </c>
      <c r="AG32" s="105">
        <v>1984.4125899999985</v>
      </c>
      <c r="AH32" s="105">
        <v>6453.381689999998</v>
      </c>
      <c r="AI32" s="106">
        <v>0</v>
      </c>
      <c r="AJ32" s="98"/>
      <c r="AK32" s="107">
        <v>1.5</v>
      </c>
      <c r="AL32" s="100">
        <v>1.5</v>
      </c>
      <c r="AM32" s="108">
        <v>12757.1</v>
      </c>
      <c r="AN32" s="99">
        <v>13953</v>
      </c>
      <c r="AO32" s="126">
        <v>0.9142908335125063</v>
      </c>
      <c r="AP32" s="98"/>
      <c r="AQ32" s="107">
        <v>1</v>
      </c>
      <c r="AR32" s="109">
        <v>1</v>
      </c>
      <c r="AS32" s="108">
        <v>33046.6</v>
      </c>
      <c r="AT32" s="99">
        <v>33128</v>
      </c>
      <c r="AU32" s="106">
        <v>0.9975428640425018</v>
      </c>
      <c r="AV32" s="98"/>
      <c r="AW32" s="107">
        <v>1</v>
      </c>
      <c r="AX32" s="109">
        <v>1</v>
      </c>
      <c r="AY32" s="110">
        <v>6.5</v>
      </c>
      <c r="AZ32" s="119"/>
      <c r="BA32" s="93">
        <v>65081.66259000001</v>
      </c>
      <c r="BB32" s="71"/>
      <c r="BC32" s="85">
        <f t="shared" si="0"/>
        <v>0.8321284855792155</v>
      </c>
      <c r="BD32" s="71">
        <f t="shared" si="2"/>
        <v>0</v>
      </c>
      <c r="BE32" s="87">
        <f t="shared" si="3"/>
        <v>0</v>
      </c>
      <c r="BF32" s="87">
        <f t="shared" si="4"/>
        <v>0</v>
      </c>
      <c r="BG32" s="87">
        <f t="shared" si="5"/>
        <v>1</v>
      </c>
      <c r="BH32" s="71">
        <f t="shared" si="6"/>
        <v>0</v>
      </c>
      <c r="BJ32" s="85">
        <f t="shared" si="1"/>
        <v>0.6175002839503189</v>
      </c>
      <c r="BK32" s="71">
        <f t="shared" si="7"/>
        <v>0</v>
      </c>
      <c r="BL32" s="87">
        <f t="shared" si="8"/>
        <v>0</v>
      </c>
      <c r="BM32" s="87">
        <f t="shared" si="9"/>
        <v>0</v>
      </c>
      <c r="BN32" s="87">
        <f t="shared" si="10"/>
        <v>1</v>
      </c>
      <c r="BO32" s="71">
        <f t="shared" si="11"/>
        <v>0</v>
      </c>
    </row>
    <row r="33" spans="1:67" s="84" customFormat="1" ht="12.75">
      <c r="A33" s="95" t="s">
        <v>23</v>
      </c>
      <c r="B33" s="96">
        <v>0</v>
      </c>
      <c r="C33" s="96">
        <v>6330.71194</v>
      </c>
      <c r="D33" s="96">
        <v>0</v>
      </c>
      <c r="E33" s="97">
        <v>0</v>
      </c>
      <c r="F33" s="98"/>
      <c r="G33" s="99">
        <v>1</v>
      </c>
      <c r="H33" s="100">
        <v>1</v>
      </c>
      <c r="I33" s="96">
        <v>0</v>
      </c>
      <c r="J33" s="101">
        <v>530899.54721</v>
      </c>
      <c r="K33" s="102">
        <v>392085.54721</v>
      </c>
      <c r="L33" s="96">
        <v>74906.25</v>
      </c>
      <c r="M33" s="96">
        <v>0</v>
      </c>
      <c r="N33" s="97">
        <v>0</v>
      </c>
      <c r="O33" s="98"/>
      <c r="P33" s="99">
        <v>1</v>
      </c>
      <c r="Q33" s="100">
        <v>1</v>
      </c>
      <c r="R33" s="103">
        <v>0</v>
      </c>
      <c r="S33" s="96">
        <v>537230.2591499999</v>
      </c>
      <c r="T33" s="104">
        <v>273565.39769</v>
      </c>
      <c r="U33" s="97">
        <v>0</v>
      </c>
      <c r="V33" s="98"/>
      <c r="W33" s="99">
        <v>1</v>
      </c>
      <c r="X33" s="100">
        <v>1</v>
      </c>
      <c r="Y33" s="96">
        <v>6330.71194</v>
      </c>
      <c r="Z33" s="105">
        <v>0</v>
      </c>
      <c r="AA33" s="105">
        <v>6330.71194</v>
      </c>
      <c r="AB33" s="105"/>
      <c r="AC33" s="105">
        <v>530899.54721</v>
      </c>
      <c r="AD33" s="105">
        <v>392085.54721</v>
      </c>
      <c r="AE33" s="105">
        <v>74906.25</v>
      </c>
      <c r="AF33" s="105">
        <v>63907.75</v>
      </c>
      <c r="AG33" s="105">
        <v>6390.775000000001</v>
      </c>
      <c r="AH33" s="105">
        <v>12721.48694</v>
      </c>
      <c r="AI33" s="106">
        <v>0</v>
      </c>
      <c r="AJ33" s="111"/>
      <c r="AK33" s="107">
        <v>1.5</v>
      </c>
      <c r="AL33" s="100">
        <v>1.5</v>
      </c>
      <c r="AM33" s="108">
        <v>15045.8</v>
      </c>
      <c r="AN33" s="99">
        <v>16894</v>
      </c>
      <c r="AO33" s="126">
        <v>0.8906002130934059</v>
      </c>
      <c r="AP33" s="111"/>
      <c r="AQ33" s="107">
        <v>1</v>
      </c>
      <c r="AR33" s="109">
        <v>1</v>
      </c>
      <c r="AS33" s="108">
        <v>34748.5</v>
      </c>
      <c r="AT33" s="99">
        <v>38668</v>
      </c>
      <c r="AU33" s="106">
        <v>0.8986371159615185</v>
      </c>
      <c r="AV33" s="111"/>
      <c r="AW33" s="107">
        <v>1</v>
      </c>
      <c r="AX33" s="109">
        <v>1</v>
      </c>
      <c r="AY33" s="110">
        <v>6.5</v>
      </c>
      <c r="AZ33" s="119"/>
      <c r="BA33" s="93">
        <v>83110.524</v>
      </c>
      <c r="BB33" s="71"/>
      <c r="BC33" s="85">
        <f t="shared" si="0"/>
        <v>0.751654608923045</v>
      </c>
      <c r="BD33" s="71">
        <f t="shared" si="2"/>
        <v>0</v>
      </c>
      <c r="BE33" s="87">
        <f t="shared" si="3"/>
        <v>0</v>
      </c>
      <c r="BF33" s="87">
        <f t="shared" si="4"/>
        <v>0</v>
      </c>
      <c r="BG33" s="87">
        <f t="shared" si="5"/>
        <v>1</v>
      </c>
      <c r="BH33" s="71">
        <f t="shared" si="6"/>
        <v>0</v>
      </c>
      <c r="BJ33" s="85">
        <f t="shared" si="1"/>
        <v>0.6140528736459789</v>
      </c>
      <c r="BK33" s="71">
        <f t="shared" si="7"/>
        <v>0</v>
      </c>
      <c r="BL33" s="87">
        <f t="shared" si="8"/>
        <v>0</v>
      </c>
      <c r="BM33" s="87">
        <f t="shared" si="9"/>
        <v>0</v>
      </c>
      <c r="BN33" s="87">
        <f t="shared" si="10"/>
        <v>1</v>
      </c>
      <c r="BO33" s="71">
        <f t="shared" si="11"/>
        <v>0</v>
      </c>
    </row>
    <row r="34" spans="1:67" s="84" customFormat="1" ht="12.75">
      <c r="A34" s="95" t="s">
        <v>24</v>
      </c>
      <c r="B34" s="96">
        <v>0</v>
      </c>
      <c r="C34" s="96">
        <v>3605.403</v>
      </c>
      <c r="D34" s="96">
        <v>0</v>
      </c>
      <c r="E34" s="97">
        <v>0</v>
      </c>
      <c r="F34" s="98"/>
      <c r="G34" s="99">
        <v>1</v>
      </c>
      <c r="H34" s="100">
        <v>1</v>
      </c>
      <c r="I34" s="96">
        <v>0</v>
      </c>
      <c r="J34" s="101">
        <v>139071.08135</v>
      </c>
      <c r="K34" s="102">
        <v>100563.08135</v>
      </c>
      <c r="L34" s="96">
        <v>23738.914</v>
      </c>
      <c r="M34" s="96">
        <v>0</v>
      </c>
      <c r="N34" s="97">
        <v>0</v>
      </c>
      <c r="O34" s="98"/>
      <c r="P34" s="99">
        <v>1</v>
      </c>
      <c r="Q34" s="100">
        <v>1</v>
      </c>
      <c r="R34" s="103">
        <v>0</v>
      </c>
      <c r="S34" s="96">
        <v>142676.48434999998</v>
      </c>
      <c r="T34" s="104">
        <v>64547.061649999996</v>
      </c>
      <c r="U34" s="97">
        <v>0</v>
      </c>
      <c r="V34" s="98"/>
      <c r="W34" s="99">
        <v>1</v>
      </c>
      <c r="X34" s="100">
        <v>1</v>
      </c>
      <c r="Y34" s="96">
        <v>3605.403</v>
      </c>
      <c r="Z34" s="105">
        <v>0</v>
      </c>
      <c r="AA34" s="105">
        <v>3605.403</v>
      </c>
      <c r="AB34" s="105"/>
      <c r="AC34" s="105">
        <v>139071.08135</v>
      </c>
      <c r="AD34" s="105">
        <v>100563.08135</v>
      </c>
      <c r="AE34" s="105">
        <v>23738.914</v>
      </c>
      <c r="AF34" s="105">
        <v>14769.086</v>
      </c>
      <c r="AG34" s="105">
        <v>738.4543</v>
      </c>
      <c r="AH34" s="105">
        <v>4343.8573</v>
      </c>
      <c r="AI34" s="106">
        <v>0</v>
      </c>
      <c r="AJ34" s="111"/>
      <c r="AK34" s="107">
        <v>1.5</v>
      </c>
      <c r="AL34" s="100">
        <v>1.5</v>
      </c>
      <c r="AM34" s="108">
        <v>5577.5</v>
      </c>
      <c r="AN34" s="99">
        <v>9587</v>
      </c>
      <c r="AO34" s="126">
        <v>0.5817774069051841</v>
      </c>
      <c r="AP34" s="111"/>
      <c r="AQ34" s="107">
        <v>1</v>
      </c>
      <c r="AR34" s="109">
        <v>1</v>
      </c>
      <c r="AS34" s="108">
        <v>16087.5</v>
      </c>
      <c r="AT34" s="99">
        <v>24201</v>
      </c>
      <c r="AU34" s="106">
        <v>0.6647452584603942</v>
      </c>
      <c r="AV34" s="111"/>
      <c r="AW34" s="107">
        <v>1</v>
      </c>
      <c r="AX34" s="109">
        <v>1</v>
      </c>
      <c r="AY34" s="110">
        <v>6.5</v>
      </c>
      <c r="AZ34" s="119"/>
      <c r="BA34" s="93">
        <v>14925.824</v>
      </c>
      <c r="BB34" s="71"/>
      <c r="BC34" s="85">
        <f t="shared" si="0"/>
        <v>0.801821130161072</v>
      </c>
      <c r="BD34" s="71">
        <f t="shared" si="2"/>
        <v>0</v>
      </c>
      <c r="BE34" s="87">
        <f t="shared" si="3"/>
        <v>0</v>
      </c>
      <c r="BF34" s="87">
        <f t="shared" si="4"/>
        <v>0</v>
      </c>
      <c r="BG34" s="87">
        <f t="shared" si="5"/>
        <v>1</v>
      </c>
      <c r="BH34" s="71">
        <f t="shared" si="6"/>
        <v>0</v>
      </c>
      <c r="BJ34" s="85">
        <f t="shared" si="1"/>
        <v>0.5188224971713381</v>
      </c>
      <c r="BK34" s="71">
        <f t="shared" si="7"/>
        <v>0</v>
      </c>
      <c r="BL34" s="87">
        <f t="shared" si="8"/>
        <v>0</v>
      </c>
      <c r="BM34" s="87">
        <f t="shared" si="9"/>
        <v>0</v>
      </c>
      <c r="BN34" s="87">
        <f t="shared" si="10"/>
        <v>1</v>
      </c>
      <c r="BO34" s="71">
        <f t="shared" si="11"/>
        <v>0</v>
      </c>
    </row>
    <row r="35" spans="1:67" s="84" customFormat="1" ht="12.75">
      <c r="A35" s="60" t="s">
        <v>25</v>
      </c>
      <c r="B35" s="37">
        <v>0</v>
      </c>
      <c r="C35" s="37">
        <v>920.397</v>
      </c>
      <c r="D35" s="37">
        <v>0</v>
      </c>
      <c r="E35" s="61">
        <v>0</v>
      </c>
      <c r="F35" s="7">
        <v>1</v>
      </c>
      <c r="G35" s="55"/>
      <c r="H35" s="56">
        <v>1</v>
      </c>
      <c r="I35" s="37">
        <v>0</v>
      </c>
      <c r="J35" s="74">
        <v>285863.58391000004</v>
      </c>
      <c r="K35" s="94">
        <v>202027.94991</v>
      </c>
      <c r="L35" s="37">
        <v>31600.3292</v>
      </c>
      <c r="M35" s="37">
        <v>0</v>
      </c>
      <c r="N35" s="61">
        <v>0</v>
      </c>
      <c r="O35" s="7">
        <v>1</v>
      </c>
      <c r="P35" s="55"/>
      <c r="Q35" s="56">
        <v>1</v>
      </c>
      <c r="R35" s="34">
        <v>0</v>
      </c>
      <c r="S35" s="37">
        <v>286783.98091000004</v>
      </c>
      <c r="T35" s="53">
        <v>114588.67139999999</v>
      </c>
      <c r="U35" s="61">
        <v>0</v>
      </c>
      <c r="V35" s="7">
        <v>1</v>
      </c>
      <c r="W35" s="55"/>
      <c r="X35" s="56">
        <v>1</v>
      </c>
      <c r="Y35" s="37">
        <v>920.397</v>
      </c>
      <c r="Z35" s="35">
        <v>0</v>
      </c>
      <c r="AA35" s="35">
        <v>920.397</v>
      </c>
      <c r="AB35" s="35"/>
      <c r="AC35" s="35">
        <v>285863.58391000004</v>
      </c>
      <c r="AD35" s="35">
        <v>202027.94991</v>
      </c>
      <c r="AE35" s="35">
        <v>31600.3292</v>
      </c>
      <c r="AF35" s="35">
        <v>52235.30480000005</v>
      </c>
      <c r="AG35" s="54">
        <v>2611.7652400000024</v>
      </c>
      <c r="AH35" s="35">
        <v>3532.1622400000024</v>
      </c>
      <c r="AI35" s="77">
        <v>0</v>
      </c>
      <c r="AJ35" s="33">
        <v>1.5</v>
      </c>
      <c r="AK35" s="79"/>
      <c r="AL35" s="56">
        <v>1.5</v>
      </c>
      <c r="AM35" s="57">
        <v>10446.2</v>
      </c>
      <c r="AN35" s="55">
        <v>11794</v>
      </c>
      <c r="AO35" s="127">
        <v>0.8857215533322029</v>
      </c>
      <c r="AP35" s="32">
        <v>1</v>
      </c>
      <c r="AQ35" s="79"/>
      <c r="AR35" s="80">
        <v>1</v>
      </c>
      <c r="AS35" s="57">
        <v>26623.4</v>
      </c>
      <c r="AT35" s="55">
        <v>29118</v>
      </c>
      <c r="AU35" s="77">
        <v>0.9143279071364792</v>
      </c>
      <c r="AV35" s="32">
        <v>1</v>
      </c>
      <c r="AW35" s="79"/>
      <c r="AX35" s="80">
        <v>1</v>
      </c>
      <c r="AY35" s="81">
        <v>6.5</v>
      </c>
      <c r="AZ35" s="120"/>
      <c r="BA35" s="93">
        <v>56325.592</v>
      </c>
      <c r="BB35" s="71"/>
      <c r="BC35" s="85">
        <f t="shared" si="0"/>
        <v>0.695020689051876</v>
      </c>
      <c r="BD35" s="71">
        <f t="shared" si="2"/>
        <v>0</v>
      </c>
      <c r="BE35" s="87">
        <f t="shared" si="3"/>
        <v>0</v>
      </c>
      <c r="BF35" s="87">
        <f t="shared" si="4"/>
        <v>1</v>
      </c>
      <c r="BG35" s="87">
        <f t="shared" si="5"/>
        <v>0</v>
      </c>
      <c r="BH35" s="71">
        <f t="shared" si="6"/>
        <v>0</v>
      </c>
      <c r="BJ35" s="85">
        <f t="shared" si="1"/>
        <v>0.5133613552122898</v>
      </c>
      <c r="BK35" s="71">
        <f t="shared" si="7"/>
        <v>0</v>
      </c>
      <c r="BL35" s="87">
        <f t="shared" si="8"/>
        <v>0</v>
      </c>
      <c r="BM35" s="87">
        <f t="shared" si="9"/>
        <v>0</v>
      </c>
      <c r="BN35" s="87">
        <f t="shared" si="10"/>
        <v>1</v>
      </c>
      <c r="BO35" s="71">
        <f t="shared" si="11"/>
        <v>0</v>
      </c>
    </row>
    <row r="36" spans="1:67" s="84" customFormat="1" ht="12.75">
      <c r="A36" s="60" t="s">
        <v>26</v>
      </c>
      <c r="B36" s="37">
        <v>0</v>
      </c>
      <c r="C36" s="37">
        <v>19087.941</v>
      </c>
      <c r="D36" s="37">
        <v>0</v>
      </c>
      <c r="E36" s="61">
        <v>0</v>
      </c>
      <c r="F36" s="36">
        <v>1</v>
      </c>
      <c r="G36" s="55"/>
      <c r="H36" s="56">
        <v>1</v>
      </c>
      <c r="I36" s="37">
        <v>0</v>
      </c>
      <c r="J36" s="74">
        <v>351907.81763999996</v>
      </c>
      <c r="K36" s="94">
        <v>241674.71764</v>
      </c>
      <c r="L36" s="37">
        <v>55739.343</v>
      </c>
      <c r="M36" s="37">
        <v>0</v>
      </c>
      <c r="N36" s="61">
        <v>0</v>
      </c>
      <c r="O36" s="36">
        <v>1</v>
      </c>
      <c r="P36" s="55"/>
      <c r="Q36" s="56">
        <v>1</v>
      </c>
      <c r="R36" s="34">
        <v>0</v>
      </c>
      <c r="S36" s="37">
        <v>370995.75864</v>
      </c>
      <c r="T36" s="53">
        <v>145545.81707000002</v>
      </c>
      <c r="U36" s="61">
        <v>0</v>
      </c>
      <c r="V36" s="36">
        <v>1</v>
      </c>
      <c r="W36" s="55"/>
      <c r="X36" s="56">
        <v>1</v>
      </c>
      <c r="Y36" s="37">
        <v>19087.941</v>
      </c>
      <c r="Z36" s="35">
        <v>0</v>
      </c>
      <c r="AA36" s="35">
        <v>19087.941</v>
      </c>
      <c r="AB36" s="35"/>
      <c r="AC36" s="35">
        <v>351907.81763999996</v>
      </c>
      <c r="AD36" s="35">
        <v>241674.71764</v>
      </c>
      <c r="AE36" s="35">
        <v>55739.343</v>
      </c>
      <c r="AF36" s="35">
        <v>54493.756999999976</v>
      </c>
      <c r="AG36" s="35">
        <v>2724.687849999999</v>
      </c>
      <c r="AH36" s="35">
        <v>21812.628849999997</v>
      </c>
      <c r="AI36" s="77">
        <v>0</v>
      </c>
      <c r="AJ36" s="33">
        <v>1.5</v>
      </c>
      <c r="AK36" s="79"/>
      <c r="AL36" s="56">
        <v>1.5</v>
      </c>
      <c r="AM36" s="57">
        <v>10828.8</v>
      </c>
      <c r="AN36" s="55">
        <v>11047</v>
      </c>
      <c r="AO36" s="127">
        <v>0.9802480311396758</v>
      </c>
      <c r="AP36" s="33">
        <v>1</v>
      </c>
      <c r="AQ36" s="79"/>
      <c r="AR36" s="80">
        <v>1</v>
      </c>
      <c r="AS36" s="57">
        <v>26288.9</v>
      </c>
      <c r="AT36" s="55">
        <v>28086</v>
      </c>
      <c r="AU36" s="77">
        <v>0.9360143843907998</v>
      </c>
      <c r="AV36" s="33">
        <v>1</v>
      </c>
      <c r="AW36" s="79"/>
      <c r="AX36" s="80">
        <v>1</v>
      </c>
      <c r="AY36" s="81">
        <v>6.5</v>
      </c>
      <c r="AZ36" s="119"/>
      <c r="BA36" s="93">
        <v>19553.02</v>
      </c>
      <c r="BB36" s="71"/>
      <c r="BC36" s="85">
        <f t="shared" si="0"/>
        <v>0.7359312429154553</v>
      </c>
      <c r="BD36" s="71">
        <f t="shared" si="2"/>
        <v>0</v>
      </c>
      <c r="BE36" s="87">
        <f t="shared" si="3"/>
        <v>0</v>
      </c>
      <c r="BF36" s="87">
        <f t="shared" si="4"/>
        <v>0</v>
      </c>
      <c r="BG36" s="87">
        <f t="shared" si="5"/>
        <v>1</v>
      </c>
      <c r="BH36" s="71">
        <f t="shared" si="6"/>
        <v>0</v>
      </c>
      <c r="BJ36" s="85">
        <f t="shared" si="1"/>
        <v>0.3648557524739644</v>
      </c>
      <c r="BK36" s="71">
        <f t="shared" si="7"/>
        <v>0</v>
      </c>
      <c r="BL36" s="87">
        <f t="shared" si="8"/>
        <v>0</v>
      </c>
      <c r="BM36" s="87">
        <f t="shared" si="9"/>
        <v>1</v>
      </c>
      <c r="BN36" s="87">
        <f t="shared" si="10"/>
        <v>0</v>
      </c>
      <c r="BO36" s="71">
        <f t="shared" si="11"/>
        <v>0</v>
      </c>
    </row>
    <row r="37" spans="1:67" s="84" customFormat="1" ht="12.75">
      <c r="A37" s="95" t="s">
        <v>27</v>
      </c>
      <c r="B37" s="96">
        <v>0</v>
      </c>
      <c r="C37" s="96">
        <v>1819.60094</v>
      </c>
      <c r="D37" s="96">
        <v>0</v>
      </c>
      <c r="E37" s="97">
        <v>0</v>
      </c>
      <c r="F37" s="98"/>
      <c r="G37" s="99">
        <v>1</v>
      </c>
      <c r="H37" s="100">
        <v>1</v>
      </c>
      <c r="I37" s="96">
        <v>0</v>
      </c>
      <c r="J37" s="101">
        <v>235508.00931</v>
      </c>
      <c r="K37" s="102">
        <v>164278.26431</v>
      </c>
      <c r="L37" s="96">
        <v>45477.448</v>
      </c>
      <c r="M37" s="96">
        <v>0</v>
      </c>
      <c r="N37" s="97">
        <v>0</v>
      </c>
      <c r="O37" s="98"/>
      <c r="P37" s="99">
        <v>1</v>
      </c>
      <c r="Q37" s="100">
        <v>1</v>
      </c>
      <c r="R37" s="103">
        <v>0</v>
      </c>
      <c r="S37" s="96">
        <v>237327.61025</v>
      </c>
      <c r="T37" s="104">
        <v>99288.53731999999</v>
      </c>
      <c r="U37" s="97">
        <v>0</v>
      </c>
      <c r="V37" s="98"/>
      <c r="W37" s="99">
        <v>1</v>
      </c>
      <c r="X37" s="100">
        <v>1</v>
      </c>
      <c r="Y37" s="96">
        <v>1819.60094</v>
      </c>
      <c r="Z37" s="105">
        <v>0</v>
      </c>
      <c r="AA37" s="105">
        <v>1819.60094</v>
      </c>
      <c r="AB37" s="105"/>
      <c r="AC37" s="105">
        <v>235508.00931</v>
      </c>
      <c r="AD37" s="105">
        <v>164278.26431</v>
      </c>
      <c r="AE37" s="105">
        <v>45477.448</v>
      </c>
      <c r="AF37" s="105">
        <v>25752.297</v>
      </c>
      <c r="AG37" s="105">
        <v>1287.61485</v>
      </c>
      <c r="AH37" s="105">
        <v>3107.21579</v>
      </c>
      <c r="AI37" s="106">
        <v>0</v>
      </c>
      <c r="AJ37" s="98"/>
      <c r="AK37" s="107">
        <v>1.5</v>
      </c>
      <c r="AL37" s="100">
        <v>1.5</v>
      </c>
      <c r="AM37" s="108">
        <v>9590.6</v>
      </c>
      <c r="AN37" s="99">
        <v>11794</v>
      </c>
      <c r="AO37" s="126">
        <v>0.8131761912837037</v>
      </c>
      <c r="AP37" s="98"/>
      <c r="AQ37" s="107">
        <v>1</v>
      </c>
      <c r="AR37" s="109">
        <v>1</v>
      </c>
      <c r="AS37" s="108">
        <v>25280.6</v>
      </c>
      <c r="AT37" s="99">
        <v>29118</v>
      </c>
      <c r="AU37" s="106">
        <v>0.8682121024795658</v>
      </c>
      <c r="AV37" s="98"/>
      <c r="AW37" s="107">
        <v>1</v>
      </c>
      <c r="AX37" s="109">
        <v>1</v>
      </c>
      <c r="AY37" s="110">
        <v>6.5</v>
      </c>
      <c r="AZ37" s="119"/>
      <c r="BA37" s="93">
        <v>49196.446</v>
      </c>
      <c r="BB37" s="71"/>
      <c r="BC37" s="85">
        <f t="shared" si="0"/>
        <v>0.8109499572726983</v>
      </c>
      <c r="BD37" s="71">
        <f t="shared" si="2"/>
        <v>0</v>
      </c>
      <c r="BE37" s="87">
        <f t="shared" si="3"/>
        <v>0</v>
      </c>
      <c r="BF37" s="87">
        <f t="shared" si="4"/>
        <v>0</v>
      </c>
      <c r="BG37" s="87">
        <f t="shared" si="5"/>
        <v>1</v>
      </c>
      <c r="BH37" s="71">
        <f t="shared" si="6"/>
        <v>0</v>
      </c>
      <c r="BJ37" s="85">
        <f t="shared" si="1"/>
        <v>0.6950099909868254</v>
      </c>
      <c r="BK37" s="71">
        <f t="shared" si="7"/>
        <v>0</v>
      </c>
      <c r="BL37" s="87">
        <f t="shared" si="8"/>
        <v>0</v>
      </c>
      <c r="BM37" s="87">
        <f t="shared" si="9"/>
        <v>0</v>
      </c>
      <c r="BN37" s="87">
        <f t="shared" si="10"/>
        <v>1</v>
      </c>
      <c r="BO37" s="71">
        <f t="shared" si="11"/>
        <v>0</v>
      </c>
    </row>
    <row r="38" spans="1:67" s="84" customFormat="1" ht="12.75">
      <c r="A38" s="95" t="s">
        <v>28</v>
      </c>
      <c r="B38" s="96">
        <v>0</v>
      </c>
      <c r="C38" s="96">
        <v>886.51194</v>
      </c>
      <c r="D38" s="96">
        <v>0</v>
      </c>
      <c r="E38" s="97">
        <v>0</v>
      </c>
      <c r="F38" s="98"/>
      <c r="G38" s="99">
        <v>1</v>
      </c>
      <c r="H38" s="100">
        <v>1</v>
      </c>
      <c r="I38" s="96">
        <v>0</v>
      </c>
      <c r="J38" s="101">
        <v>373977.04585</v>
      </c>
      <c r="K38" s="102">
        <v>276134.04585</v>
      </c>
      <c r="L38" s="96">
        <v>58565.283</v>
      </c>
      <c r="M38" s="96">
        <v>0</v>
      </c>
      <c r="N38" s="97">
        <v>0</v>
      </c>
      <c r="O38" s="98"/>
      <c r="P38" s="99">
        <v>1</v>
      </c>
      <c r="Q38" s="100">
        <v>1</v>
      </c>
      <c r="R38" s="103">
        <v>0</v>
      </c>
      <c r="S38" s="96">
        <v>374863.55779000005</v>
      </c>
      <c r="T38" s="104">
        <v>172105.65783</v>
      </c>
      <c r="U38" s="97">
        <v>0</v>
      </c>
      <c r="V38" s="98"/>
      <c r="W38" s="99">
        <v>1</v>
      </c>
      <c r="X38" s="100">
        <v>1</v>
      </c>
      <c r="Y38" s="96">
        <v>886.51194</v>
      </c>
      <c r="Z38" s="105">
        <v>0</v>
      </c>
      <c r="AA38" s="105">
        <v>886.51194</v>
      </c>
      <c r="AB38" s="105"/>
      <c r="AC38" s="105">
        <v>373977.04585</v>
      </c>
      <c r="AD38" s="105">
        <v>276134.04585</v>
      </c>
      <c r="AE38" s="105">
        <v>58565.283</v>
      </c>
      <c r="AF38" s="105">
        <v>39277.717</v>
      </c>
      <c r="AG38" s="105">
        <v>1963.88585</v>
      </c>
      <c r="AH38" s="105">
        <v>2850.39779</v>
      </c>
      <c r="AI38" s="106">
        <v>0</v>
      </c>
      <c r="AJ38" s="98"/>
      <c r="AK38" s="107">
        <v>1.5</v>
      </c>
      <c r="AL38" s="100">
        <v>1.5</v>
      </c>
      <c r="AM38" s="108">
        <v>13684.6</v>
      </c>
      <c r="AN38" s="99">
        <v>13953</v>
      </c>
      <c r="AO38" s="126">
        <v>0.9807639934064359</v>
      </c>
      <c r="AP38" s="98"/>
      <c r="AQ38" s="107">
        <v>1</v>
      </c>
      <c r="AR38" s="109">
        <v>1</v>
      </c>
      <c r="AS38" s="108">
        <v>33071.2</v>
      </c>
      <c r="AT38" s="99">
        <v>33128</v>
      </c>
      <c r="AU38" s="106">
        <v>0.9982854382999274</v>
      </c>
      <c r="AV38" s="98"/>
      <c r="AW38" s="107">
        <v>1</v>
      </c>
      <c r="AX38" s="109">
        <v>1</v>
      </c>
      <c r="AY38" s="110">
        <v>6.5</v>
      </c>
      <c r="AZ38" s="119"/>
      <c r="BA38" s="93">
        <v>44642.803</v>
      </c>
      <c r="BB38" s="71"/>
      <c r="BC38" s="85">
        <f t="shared" si="0"/>
        <v>0.8054319763427363</v>
      </c>
      <c r="BD38" s="71">
        <f t="shared" si="2"/>
        <v>0</v>
      </c>
      <c r="BE38" s="87">
        <f t="shared" si="3"/>
        <v>0</v>
      </c>
      <c r="BF38" s="87">
        <f t="shared" si="4"/>
        <v>0</v>
      </c>
      <c r="BG38" s="87">
        <f t="shared" si="5"/>
        <v>1</v>
      </c>
      <c r="BH38" s="71">
        <f t="shared" si="6"/>
        <v>0</v>
      </c>
      <c r="BJ38" s="85">
        <f t="shared" si="1"/>
        <v>0.5112566323156944</v>
      </c>
      <c r="BK38" s="71">
        <f t="shared" si="7"/>
        <v>0</v>
      </c>
      <c r="BL38" s="87">
        <f t="shared" si="8"/>
        <v>0</v>
      </c>
      <c r="BM38" s="87">
        <f t="shared" si="9"/>
        <v>0</v>
      </c>
      <c r="BN38" s="87">
        <f t="shared" si="10"/>
        <v>1</v>
      </c>
      <c r="BO38" s="71">
        <f t="shared" si="11"/>
        <v>0</v>
      </c>
    </row>
    <row r="39" spans="1:67" ht="12.75">
      <c r="A39" s="95" t="s">
        <v>29</v>
      </c>
      <c r="B39" s="96">
        <v>750</v>
      </c>
      <c r="C39" s="96">
        <v>367.26402</v>
      </c>
      <c r="D39" s="96">
        <v>2250</v>
      </c>
      <c r="E39" s="97">
        <v>0.2865587859187397</v>
      </c>
      <c r="F39" s="98"/>
      <c r="G39" s="99">
        <v>1</v>
      </c>
      <c r="H39" s="100">
        <v>1</v>
      </c>
      <c r="I39" s="96">
        <v>1200</v>
      </c>
      <c r="J39" s="101">
        <v>422076.28027</v>
      </c>
      <c r="K39" s="102">
        <v>301102.79826999997</v>
      </c>
      <c r="L39" s="96">
        <v>63505.046</v>
      </c>
      <c r="M39" s="96">
        <v>0</v>
      </c>
      <c r="N39" s="97">
        <v>0.020881027630541393</v>
      </c>
      <c r="O39" s="98"/>
      <c r="P39" s="99">
        <v>1</v>
      </c>
      <c r="Q39" s="100">
        <v>1</v>
      </c>
      <c r="R39" s="103">
        <v>273.82</v>
      </c>
      <c r="S39" s="96">
        <v>422443.54429000005</v>
      </c>
      <c r="T39" s="104">
        <v>174048.55169</v>
      </c>
      <c r="U39" s="97">
        <v>0.0011023571656331365</v>
      </c>
      <c r="V39" s="98"/>
      <c r="W39" s="99">
        <v>1</v>
      </c>
      <c r="X39" s="100">
        <v>1</v>
      </c>
      <c r="Y39" s="96">
        <v>367.26402</v>
      </c>
      <c r="Z39" s="105">
        <v>0</v>
      </c>
      <c r="AA39" s="105">
        <v>1867.26402</v>
      </c>
      <c r="AB39" s="105"/>
      <c r="AC39" s="105">
        <v>422076.28027</v>
      </c>
      <c r="AD39" s="105">
        <v>301102.79826999997</v>
      </c>
      <c r="AE39" s="105">
        <v>63505.046</v>
      </c>
      <c r="AF39" s="105">
        <v>57468.436000000016</v>
      </c>
      <c r="AG39" s="105">
        <v>2873.421800000001</v>
      </c>
      <c r="AH39" s="105">
        <v>4740.685820000001</v>
      </c>
      <c r="AI39" s="106">
        <v>0</v>
      </c>
      <c r="AJ39" s="111"/>
      <c r="AK39" s="107">
        <v>1.5</v>
      </c>
      <c r="AL39" s="100">
        <v>1.5</v>
      </c>
      <c r="AM39" s="108">
        <v>15451.3</v>
      </c>
      <c r="AN39" s="99">
        <v>16894</v>
      </c>
      <c r="AO39" s="126">
        <v>0.9146028175683675</v>
      </c>
      <c r="AP39" s="111"/>
      <c r="AQ39" s="107">
        <v>1</v>
      </c>
      <c r="AR39" s="109">
        <v>1</v>
      </c>
      <c r="AS39" s="108">
        <v>33042.8</v>
      </c>
      <c r="AT39" s="99">
        <v>38668</v>
      </c>
      <c r="AU39" s="106">
        <v>0.8545257060101377</v>
      </c>
      <c r="AV39" s="111"/>
      <c r="AW39" s="107">
        <v>1</v>
      </c>
      <c r="AX39" s="109">
        <v>1</v>
      </c>
      <c r="AY39" s="110">
        <v>6.5</v>
      </c>
      <c r="AZ39" s="119"/>
      <c r="BA39" s="93">
        <v>76667.68096</v>
      </c>
      <c r="BC39" s="85">
        <f t="shared" si="0"/>
        <v>0.7682983417659939</v>
      </c>
      <c r="BD39" s="71">
        <f t="shared" si="2"/>
        <v>0</v>
      </c>
      <c r="BE39" s="87">
        <f t="shared" si="3"/>
        <v>0</v>
      </c>
      <c r="BF39" s="87">
        <f t="shared" si="4"/>
        <v>0</v>
      </c>
      <c r="BG39" s="87">
        <f t="shared" si="5"/>
        <v>1</v>
      </c>
      <c r="BH39" s="71">
        <f t="shared" si="6"/>
        <v>0</v>
      </c>
      <c r="BJ39" s="85">
        <f t="shared" si="1"/>
        <v>0.5651494200366716</v>
      </c>
      <c r="BK39" s="71">
        <f t="shared" si="7"/>
        <v>0</v>
      </c>
      <c r="BL39" s="87">
        <f t="shared" si="8"/>
        <v>0</v>
      </c>
      <c r="BM39" s="87">
        <f t="shared" si="9"/>
        <v>0</v>
      </c>
      <c r="BN39" s="87">
        <f t="shared" si="10"/>
        <v>1</v>
      </c>
      <c r="BO39" s="71">
        <f t="shared" si="11"/>
        <v>0</v>
      </c>
    </row>
    <row r="40" spans="1:67" ht="12.75">
      <c r="A40" s="95" t="s">
        <v>30</v>
      </c>
      <c r="B40" s="96">
        <v>0</v>
      </c>
      <c r="C40" s="96">
        <v>15418.348890000001</v>
      </c>
      <c r="D40" s="96">
        <v>0</v>
      </c>
      <c r="E40" s="97">
        <v>0</v>
      </c>
      <c r="F40" s="98"/>
      <c r="G40" s="99">
        <v>1</v>
      </c>
      <c r="H40" s="100">
        <v>1</v>
      </c>
      <c r="I40" s="96">
        <v>0</v>
      </c>
      <c r="J40" s="101">
        <v>501302.17572000006</v>
      </c>
      <c r="K40" s="102">
        <v>332694.17572000006</v>
      </c>
      <c r="L40" s="96">
        <v>93522.543</v>
      </c>
      <c r="M40" s="96">
        <v>0</v>
      </c>
      <c r="N40" s="97">
        <v>0</v>
      </c>
      <c r="O40" s="98"/>
      <c r="P40" s="99">
        <v>1</v>
      </c>
      <c r="Q40" s="100">
        <v>1</v>
      </c>
      <c r="R40" s="103">
        <v>0</v>
      </c>
      <c r="S40" s="96">
        <v>516720.52461</v>
      </c>
      <c r="T40" s="104">
        <v>237819.58784</v>
      </c>
      <c r="U40" s="97">
        <v>0</v>
      </c>
      <c r="V40" s="98"/>
      <c r="W40" s="99">
        <v>1</v>
      </c>
      <c r="X40" s="100">
        <v>1</v>
      </c>
      <c r="Y40" s="96">
        <v>15418.348890000001</v>
      </c>
      <c r="Z40" s="105">
        <v>0</v>
      </c>
      <c r="AA40" s="105">
        <v>15418.348890000001</v>
      </c>
      <c r="AB40" s="105"/>
      <c r="AC40" s="105">
        <v>501302.17572000006</v>
      </c>
      <c r="AD40" s="105">
        <v>332694.17572000006</v>
      </c>
      <c r="AE40" s="105">
        <v>93522.543</v>
      </c>
      <c r="AF40" s="105">
        <v>75085.457</v>
      </c>
      <c r="AG40" s="105">
        <v>7508.5457</v>
      </c>
      <c r="AH40" s="105">
        <v>22926.89459</v>
      </c>
      <c r="AI40" s="106">
        <v>0</v>
      </c>
      <c r="AJ40" s="98"/>
      <c r="AK40" s="107">
        <v>1.5</v>
      </c>
      <c r="AL40" s="100">
        <v>1.5</v>
      </c>
      <c r="AM40" s="108">
        <v>16894</v>
      </c>
      <c r="AN40" s="99">
        <v>16894</v>
      </c>
      <c r="AO40" s="126">
        <v>1</v>
      </c>
      <c r="AP40" s="98"/>
      <c r="AQ40" s="107">
        <v>1</v>
      </c>
      <c r="AR40" s="109">
        <v>1</v>
      </c>
      <c r="AS40" s="108">
        <v>38297.6</v>
      </c>
      <c r="AT40" s="99">
        <v>38668</v>
      </c>
      <c r="AU40" s="106">
        <v>0.9904210199648288</v>
      </c>
      <c r="AV40" s="98"/>
      <c r="AW40" s="107">
        <v>1</v>
      </c>
      <c r="AX40" s="109">
        <v>1</v>
      </c>
      <c r="AY40" s="110">
        <v>6.5</v>
      </c>
      <c r="AZ40" s="118"/>
      <c r="BA40" s="93">
        <v>34090.917</v>
      </c>
      <c r="BC40" s="85">
        <f t="shared" si="0"/>
        <v>0.7150268729173225</v>
      </c>
      <c r="BD40" s="71">
        <f t="shared" si="2"/>
        <v>0</v>
      </c>
      <c r="BE40" s="87">
        <f t="shared" si="3"/>
        <v>0</v>
      </c>
      <c r="BF40" s="87">
        <f t="shared" si="4"/>
        <v>0</v>
      </c>
      <c r="BG40" s="87">
        <f t="shared" si="5"/>
        <v>1</v>
      </c>
      <c r="BH40" s="71">
        <f t="shared" si="6"/>
        <v>0</v>
      </c>
      <c r="BJ40" s="85">
        <f t="shared" si="1"/>
        <v>0.4843335608124511</v>
      </c>
      <c r="BK40" s="71">
        <f t="shared" si="7"/>
        <v>0</v>
      </c>
      <c r="BL40" s="87">
        <f t="shared" si="8"/>
        <v>0</v>
      </c>
      <c r="BM40" s="87">
        <f t="shared" si="9"/>
        <v>1</v>
      </c>
      <c r="BN40" s="87">
        <f t="shared" si="10"/>
        <v>0</v>
      </c>
      <c r="BO40" s="71">
        <f t="shared" si="11"/>
        <v>0</v>
      </c>
    </row>
    <row r="41" spans="1:67" ht="12.75">
      <c r="A41" s="62" t="s">
        <v>31</v>
      </c>
      <c r="B41" s="63">
        <v>16445.5</v>
      </c>
      <c r="C41" s="63">
        <v>-9819.38296</v>
      </c>
      <c r="D41" s="63">
        <v>28956.5</v>
      </c>
      <c r="E41" s="61">
        <v>0.5679381140676532</v>
      </c>
      <c r="F41" s="7">
        <v>1</v>
      </c>
      <c r="G41" s="8"/>
      <c r="H41" s="30">
        <v>1</v>
      </c>
      <c r="I41" s="63">
        <v>32913</v>
      </c>
      <c r="J41" s="75">
        <v>199821.74443000002</v>
      </c>
      <c r="K41" s="94">
        <v>125715.7725</v>
      </c>
      <c r="L41" s="63">
        <v>29573.315</v>
      </c>
      <c r="M41" s="63">
        <v>9913</v>
      </c>
      <c r="N41" s="61">
        <v>0.5164749104494986</v>
      </c>
      <c r="O41" s="7">
        <v>1</v>
      </c>
      <c r="P41" s="8"/>
      <c r="Q41" s="30">
        <v>1</v>
      </c>
      <c r="R41" s="64">
        <v>2744</v>
      </c>
      <c r="S41" s="63">
        <v>190002.36147</v>
      </c>
      <c r="T41" s="53">
        <v>71524.71475</v>
      </c>
      <c r="U41" s="52">
        <v>0.023160487028282526</v>
      </c>
      <c r="V41" s="7">
        <v>1</v>
      </c>
      <c r="W41" s="8"/>
      <c r="X41" s="30">
        <v>1</v>
      </c>
      <c r="Y41" s="63">
        <v>-9819.38296</v>
      </c>
      <c r="Z41" s="54">
        <v>0</v>
      </c>
      <c r="AA41" s="54">
        <v>2691.61704</v>
      </c>
      <c r="AB41" s="54"/>
      <c r="AC41" s="54">
        <v>199821.74443000002</v>
      </c>
      <c r="AD41" s="54">
        <v>125715.7725</v>
      </c>
      <c r="AE41" s="54">
        <v>29573.315</v>
      </c>
      <c r="AF41" s="54">
        <v>44532.65693000001</v>
      </c>
      <c r="AG41" s="54">
        <v>4453.265693000001</v>
      </c>
      <c r="AH41" s="54">
        <v>7144.882733000001</v>
      </c>
      <c r="AI41" s="78">
        <v>0</v>
      </c>
      <c r="AJ41" s="33">
        <v>1.5</v>
      </c>
      <c r="AK41" s="8"/>
      <c r="AL41" s="30">
        <v>1.5</v>
      </c>
      <c r="AM41" s="25">
        <v>7936.4</v>
      </c>
      <c r="AN41" s="8">
        <v>9094</v>
      </c>
      <c r="AO41" s="125">
        <v>0.8727072795249615</v>
      </c>
      <c r="AP41" s="32">
        <v>1</v>
      </c>
      <c r="AQ41" s="8"/>
      <c r="AR41" s="58">
        <v>1</v>
      </c>
      <c r="AS41" s="25">
        <v>19974.4</v>
      </c>
      <c r="AT41" s="8">
        <v>22028</v>
      </c>
      <c r="AU41" s="76">
        <v>0.9067731977483204</v>
      </c>
      <c r="AV41" s="32">
        <v>1</v>
      </c>
      <c r="AW41" s="8"/>
      <c r="AX41" s="58">
        <v>1</v>
      </c>
      <c r="AY41" s="68">
        <v>6.5</v>
      </c>
      <c r="AZ41" s="121"/>
      <c r="BA41" s="93">
        <v>27677.721</v>
      </c>
      <c r="BC41" s="85">
        <f t="shared" si="0"/>
        <v>0.6528940923957951</v>
      </c>
      <c r="BD41" s="71">
        <f t="shared" si="2"/>
        <v>0</v>
      </c>
      <c r="BE41" s="87">
        <f t="shared" si="3"/>
        <v>0</v>
      </c>
      <c r="BF41" s="87">
        <f t="shared" si="4"/>
        <v>1</v>
      </c>
      <c r="BG41" s="87">
        <f t="shared" si="5"/>
        <v>0</v>
      </c>
      <c r="BH41" s="71">
        <f t="shared" si="6"/>
        <v>0</v>
      </c>
      <c r="BJ41" s="85">
        <f t="shared" si="1"/>
        <v>0.4462382031976595</v>
      </c>
      <c r="BK41" s="71">
        <f t="shared" si="7"/>
        <v>0</v>
      </c>
      <c r="BL41" s="87">
        <f t="shared" si="8"/>
        <v>0</v>
      </c>
      <c r="BM41" s="87">
        <f t="shared" si="9"/>
        <v>1</v>
      </c>
      <c r="BN41" s="87">
        <f t="shared" si="10"/>
        <v>0</v>
      </c>
      <c r="BO41" s="71">
        <f t="shared" si="11"/>
        <v>0</v>
      </c>
    </row>
    <row r="42" spans="1:67" ht="13.5" thickBot="1">
      <c r="A42" s="62" t="s">
        <v>32</v>
      </c>
      <c r="B42" s="63">
        <v>11963.59</v>
      </c>
      <c r="C42" s="63">
        <v>4989.30753</v>
      </c>
      <c r="D42" s="63">
        <v>8463.59</v>
      </c>
      <c r="E42" s="52">
        <v>0.8892946648349295</v>
      </c>
      <c r="F42" s="7">
        <v>1</v>
      </c>
      <c r="G42" s="8"/>
      <c r="H42" s="30">
        <v>1</v>
      </c>
      <c r="I42" s="63">
        <v>30427.18</v>
      </c>
      <c r="J42" s="75">
        <v>556345.40485</v>
      </c>
      <c r="K42" s="94">
        <v>446022.25185</v>
      </c>
      <c r="L42" s="63">
        <v>34989.361</v>
      </c>
      <c r="M42" s="63">
        <v>2927.2</v>
      </c>
      <c r="N42" s="52">
        <v>0.36504175974574576</v>
      </c>
      <c r="O42" s="7">
        <v>1</v>
      </c>
      <c r="P42" s="8"/>
      <c r="Q42" s="30">
        <v>1</v>
      </c>
      <c r="R42" s="83">
        <v>3250.335</v>
      </c>
      <c r="S42" s="63">
        <v>561334.71238</v>
      </c>
      <c r="T42" s="53">
        <v>111106.56852</v>
      </c>
      <c r="U42" s="52">
        <v>0.007219306576735688</v>
      </c>
      <c r="V42" s="7">
        <v>1</v>
      </c>
      <c r="W42" s="8"/>
      <c r="X42" s="30">
        <v>1</v>
      </c>
      <c r="Y42" s="63">
        <v>4989.30753</v>
      </c>
      <c r="Z42" s="54">
        <v>0</v>
      </c>
      <c r="AA42" s="54">
        <v>1489.30753</v>
      </c>
      <c r="AB42" s="54"/>
      <c r="AC42" s="54">
        <v>556345.40485</v>
      </c>
      <c r="AD42" s="54">
        <v>446022.25185</v>
      </c>
      <c r="AE42" s="54">
        <v>34989.361</v>
      </c>
      <c r="AF42" s="54">
        <v>75333.79200000004</v>
      </c>
      <c r="AG42" s="54">
        <v>7533.379200000005</v>
      </c>
      <c r="AH42" s="54">
        <v>9022.686730000005</v>
      </c>
      <c r="AI42" s="77">
        <v>0.04645989412029064</v>
      </c>
      <c r="AJ42" s="33">
        <v>1.5</v>
      </c>
      <c r="AK42" s="8"/>
      <c r="AL42" s="30">
        <v>1.5</v>
      </c>
      <c r="AM42" s="25">
        <v>7634.5</v>
      </c>
      <c r="AN42" s="8">
        <v>9094</v>
      </c>
      <c r="AO42" s="125">
        <v>0.8395095667473059</v>
      </c>
      <c r="AP42" s="32">
        <v>1</v>
      </c>
      <c r="AQ42" s="8"/>
      <c r="AR42" s="58">
        <v>1</v>
      </c>
      <c r="AS42" s="25">
        <v>19519</v>
      </c>
      <c r="AT42" s="8">
        <v>19865</v>
      </c>
      <c r="AU42" s="76">
        <v>0.9825824314120312</v>
      </c>
      <c r="AV42" s="32">
        <v>1</v>
      </c>
      <c r="AW42" s="8"/>
      <c r="AX42" s="58">
        <v>1</v>
      </c>
      <c r="AY42" s="81">
        <v>6.5</v>
      </c>
      <c r="AZ42" s="120"/>
      <c r="BA42" s="93">
        <v>5782.711</v>
      </c>
      <c r="BC42" s="85">
        <f t="shared" si="0"/>
        <v>0.8308013905054666</v>
      </c>
      <c r="BD42" s="71">
        <f t="shared" si="2"/>
        <v>0</v>
      </c>
      <c r="BE42" s="87">
        <f t="shared" si="3"/>
        <v>0</v>
      </c>
      <c r="BF42" s="87">
        <f t="shared" si="4"/>
        <v>0</v>
      </c>
      <c r="BG42" s="87">
        <f t="shared" si="5"/>
        <v>1</v>
      </c>
      <c r="BH42" s="71">
        <f t="shared" si="6"/>
        <v>0</v>
      </c>
      <c r="BJ42" s="85">
        <f t="shared" si="1"/>
        <v>0.09157348522441278</v>
      </c>
      <c r="BK42" s="71">
        <f t="shared" si="7"/>
        <v>0</v>
      </c>
      <c r="BL42" s="87">
        <f t="shared" si="8"/>
        <v>1</v>
      </c>
      <c r="BM42" s="87">
        <f t="shared" si="9"/>
        <v>0</v>
      </c>
      <c r="BN42" s="87">
        <f t="shared" si="10"/>
        <v>0</v>
      </c>
      <c r="BO42" s="71">
        <f t="shared" si="11"/>
        <v>0</v>
      </c>
    </row>
    <row r="43" spans="1:67" ht="14.25" thickBot="1" thickTop="1">
      <c r="A43" s="65" t="s">
        <v>33</v>
      </c>
      <c r="B43" s="66">
        <v>2195860.802</v>
      </c>
      <c r="C43" s="66">
        <v>275498.17802</v>
      </c>
      <c r="D43" s="66">
        <v>2256459.148</v>
      </c>
      <c r="E43" s="9"/>
      <c r="F43" s="9"/>
      <c r="G43" s="9"/>
      <c r="H43" s="21"/>
      <c r="I43" s="9">
        <f>SUM(I10:I42)</f>
        <v>2576303.6700000004</v>
      </c>
      <c r="J43" s="9">
        <f>SUM(J10:J42)</f>
        <v>19388686.472370006</v>
      </c>
      <c r="K43" s="9">
        <f>SUM(K10:K42)</f>
        <v>13144028.01486</v>
      </c>
      <c r="L43" s="9">
        <f>SUM(L10:L42)</f>
        <v>1911724.9542000005</v>
      </c>
      <c r="M43" s="9">
        <f>SUM(M10:M42)</f>
        <v>101389.2</v>
      </c>
      <c r="N43" s="9"/>
      <c r="O43" s="9"/>
      <c r="P43" s="9"/>
      <c r="Q43" s="21"/>
      <c r="R43" s="31">
        <f>SUM(R10:R42)</f>
        <v>311447.73699999996</v>
      </c>
      <c r="S43" s="9">
        <f>SUM(S10:S42)</f>
        <v>19664184.65039</v>
      </c>
      <c r="T43" s="9">
        <f>SUM(T10:T42)</f>
        <v>7640317.659399999</v>
      </c>
      <c r="U43" s="9"/>
      <c r="V43" s="9"/>
      <c r="W43" s="9"/>
      <c r="X43" s="21"/>
      <c r="Y43" s="14">
        <f aca="true" t="shared" si="12" ref="Y43:AE43">SUM(Y10:Y42)</f>
        <v>275498.17802</v>
      </c>
      <c r="Z43" s="26">
        <f t="shared" si="12"/>
        <v>48528</v>
      </c>
      <c r="AA43" s="26">
        <f t="shared" si="12"/>
        <v>287509.29158</v>
      </c>
      <c r="AB43" s="26">
        <f t="shared" si="12"/>
        <v>0</v>
      </c>
      <c r="AC43" s="26">
        <f t="shared" si="12"/>
        <v>19388686.472370006</v>
      </c>
      <c r="AD43" s="26">
        <f t="shared" si="12"/>
        <v>13144028.01486</v>
      </c>
      <c r="AE43" s="26">
        <f t="shared" si="12"/>
        <v>1911724.9542000005</v>
      </c>
      <c r="AF43" s="14"/>
      <c r="AG43" s="14"/>
      <c r="AH43" s="14"/>
      <c r="AI43" s="9"/>
      <c r="AJ43" s="9"/>
      <c r="AK43" s="9"/>
      <c r="AL43" s="9"/>
      <c r="AM43" s="26">
        <f>SUM(AM10:AM42)</f>
        <v>607926.1000000001</v>
      </c>
      <c r="AN43" s="26">
        <f>SUM(AN10:AN42)</f>
        <v>666869</v>
      </c>
      <c r="AO43" s="9"/>
      <c r="AP43" s="9"/>
      <c r="AQ43" s="9"/>
      <c r="AR43" s="9"/>
      <c r="AS43" s="26">
        <f>SUM(AS10:AS42)</f>
        <v>1374832.4</v>
      </c>
      <c r="AT43" s="26">
        <f>SUM(AT10:AT42)</f>
        <v>1465553</v>
      </c>
      <c r="AU43" s="9"/>
      <c r="AV43" s="9"/>
      <c r="AW43" s="9"/>
      <c r="AX43" s="9"/>
      <c r="AY43" s="67"/>
      <c r="AZ43" s="122"/>
      <c r="BA43" s="1"/>
      <c r="BC43" s="90"/>
      <c r="BD43" s="89">
        <f>SUM(BD10:BD42)</f>
        <v>0</v>
      </c>
      <c r="BE43" s="89">
        <f>SUM(BE10:BE42)</f>
        <v>0</v>
      </c>
      <c r="BF43" s="89">
        <f>SUM(BF10:BF42)</f>
        <v>8</v>
      </c>
      <c r="BG43" s="89">
        <f>SUM(BG10:BG42)</f>
        <v>25</v>
      </c>
      <c r="BH43" s="89">
        <f>SUM(BH10:BH42)</f>
        <v>0</v>
      </c>
      <c r="BJ43" s="90"/>
      <c r="BK43" s="89">
        <f>SUM(BK10:BK42)</f>
        <v>0</v>
      </c>
      <c r="BL43" s="89">
        <f>SUM(BL10:BL42)</f>
        <v>1</v>
      </c>
      <c r="BM43" s="89">
        <f>SUM(BM10:BM42)</f>
        <v>14</v>
      </c>
      <c r="BN43" s="89">
        <f>SUM(BN10:BN42)</f>
        <v>18</v>
      </c>
      <c r="BO43" s="89">
        <f>SUM(BO10:BO42)</f>
        <v>0</v>
      </c>
    </row>
    <row r="44" spans="53:67" ht="13.5" thickTop="1">
      <c r="BA44" s="1"/>
      <c r="BC44" s="71" t="s">
        <v>96</v>
      </c>
      <c r="BD44" s="71">
        <f>BD10+BD12+BD13+BD14+BD41+BD42</f>
        <v>0</v>
      </c>
      <c r="BE44" s="71">
        <f>BE10+BE12+BE13+BE14+BE41+BE42</f>
        <v>0</v>
      </c>
      <c r="BF44" s="71">
        <f>BF10+BF12+BF13+BF14+BF41+BF42</f>
        <v>5</v>
      </c>
      <c r="BG44" s="71">
        <f>BG10+BG12+BG13+BG14+BG41+BG42</f>
        <v>1</v>
      </c>
      <c r="BH44" s="71">
        <f>BH10+BH12+BH13+BH14+BH41+BH42</f>
        <v>0</v>
      </c>
      <c r="BJ44" s="71" t="s">
        <v>96</v>
      </c>
      <c r="BK44" s="71">
        <f>BK10+BK12+BK13+BK14+BK41+BK42</f>
        <v>0</v>
      </c>
      <c r="BL44" s="71">
        <f>BL10+BL12+BL13+BL14+BL41+BL42</f>
        <v>1</v>
      </c>
      <c r="BM44" s="71">
        <f>BM10+BM12+BM13+BM14+BM41+BM42</f>
        <v>5</v>
      </c>
      <c r="BN44" s="71">
        <f>BN10+BN12+BN13+BN14+BN41+BN42</f>
        <v>0</v>
      </c>
      <c r="BO44" s="71">
        <f>BO10+BO12+BO13+BO14+BO41+BO42</f>
        <v>0</v>
      </c>
    </row>
    <row r="45" spans="12:67" ht="12.75" hidden="1">
      <c r="L45" s="86">
        <f>L10+L12+L13+L14+L41+L42</f>
        <v>408175.647</v>
      </c>
      <c r="BC45" s="71" t="s">
        <v>97</v>
      </c>
      <c r="BD45" s="71">
        <f>BD43-BD44</f>
        <v>0</v>
      </c>
      <c r="BE45" s="71">
        <f>BE43-BE44</f>
        <v>0</v>
      </c>
      <c r="BF45" s="71">
        <f>BF43-BF44</f>
        <v>3</v>
      </c>
      <c r="BG45" s="71">
        <f>BG43-BG44</f>
        <v>24</v>
      </c>
      <c r="BH45" s="71">
        <f>BH43-BH44</f>
        <v>0</v>
      </c>
      <c r="BJ45" s="71" t="s">
        <v>97</v>
      </c>
      <c r="BK45" s="71">
        <f>BK43-BK44</f>
        <v>0</v>
      </c>
      <c r="BL45" s="71">
        <f>BL43-BL44</f>
        <v>0</v>
      </c>
      <c r="BM45" s="71">
        <f>BM43-BM44</f>
        <v>9</v>
      </c>
      <c r="BN45" s="71">
        <f>BN43-BN44</f>
        <v>18</v>
      </c>
      <c r="BO45" s="71">
        <f>BO43-BO44</f>
        <v>0</v>
      </c>
    </row>
    <row r="46" ht="12.75" hidden="1">
      <c r="L46" s="128">
        <f>L43-L45</f>
        <v>1503549.3072000006</v>
      </c>
    </row>
  </sheetData>
  <sheetProtection/>
  <mergeCells count="14">
    <mergeCell ref="B1:H3"/>
    <mergeCell ref="A4:A7"/>
    <mergeCell ref="B4:H4"/>
    <mergeCell ref="I4:Q4"/>
    <mergeCell ref="R4:X4"/>
    <mergeCell ref="Y4:AL4"/>
    <mergeCell ref="AM4:AR4"/>
    <mergeCell ref="AS4:AX4"/>
    <mergeCell ref="B5:D5"/>
    <mergeCell ref="I5:K5"/>
    <mergeCell ref="R5:T5"/>
    <mergeCell ref="Y5:AA5"/>
    <mergeCell ref="AM5:AN5"/>
    <mergeCell ref="AS5:AT5"/>
  </mergeCells>
  <printOptions/>
  <pageMargins left="0.1968503937007874" right="0.1968503937007874" top="0.35433070866141736" bottom="0.2755905511811024" header="0.31496062992125984" footer="0.31496062992125984"/>
  <pageSetup fitToWidth="0" fitToHeight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Prudnikov</dc:creator>
  <cp:keywords/>
  <dc:description/>
  <cp:lastModifiedBy>Хохлова Н.В.</cp:lastModifiedBy>
  <cp:lastPrinted>2017-07-26T14:27:26Z</cp:lastPrinted>
  <dcterms:created xsi:type="dcterms:W3CDTF">2010-04-09T11:34:58Z</dcterms:created>
  <dcterms:modified xsi:type="dcterms:W3CDTF">2017-07-31T08:33:26Z</dcterms:modified>
  <cp:category/>
  <cp:version/>
  <cp:contentType/>
  <cp:contentStatus/>
</cp:coreProperties>
</file>