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20" windowHeight="10875" activeTab="0"/>
  </bookViews>
  <sheets>
    <sheet name="годовой" sheetId="1" r:id="rId1"/>
  </sheets>
  <definedNames>
    <definedName name="_xlnm._FilterDatabase" localSheetId="0" hidden="1">'годовой'!$BQ$9:$BR$42</definedName>
    <definedName name="_xlnm.Print_Titles" localSheetId="0">'годовой'!$A:$A</definedName>
    <definedName name="_xlnm.Print_Area" localSheetId="0">'годовой'!$A$1:$BI$45</definedName>
  </definedNames>
  <calcPr fullCalcOnLoad="1"/>
</workbook>
</file>

<file path=xl/sharedStrings.xml><?xml version="1.0" encoding="utf-8"?>
<sst xmlns="http://schemas.openxmlformats.org/spreadsheetml/2006/main" count="384" uniqueCount="118">
  <si>
    <t>Мониторинг оценки качества организации и осуществления бюджетного процесса за 2014 год</t>
  </si>
  <si>
    <t>руб.</t>
  </si>
  <si>
    <t>Муниципальные образования, имеющие нарушения Бюджетного кодекса РФ не участвуют в распределении дотации  бюджетам муниципальных районов и городских округов на стимулирование по результатам мониторинга оценки качества организации и осуществления бюджетного процесса</t>
  </si>
  <si>
    <t>Всего баллов</t>
  </si>
  <si>
    <t>Бальная оценка МО с наибольшими суммарными показателями</t>
  </si>
  <si>
    <t>Объем дотации на стимулирование МР и ГО</t>
  </si>
  <si>
    <t>Индивидуальный рейтинг МР и ГО</t>
  </si>
  <si>
    <t xml:space="preserve">Бальная оценка МО </t>
  </si>
  <si>
    <t>PК1</t>
  </si>
  <si>
    <t>PK2.1</t>
  </si>
  <si>
    <t>PК2.2</t>
  </si>
  <si>
    <t>PК2.3</t>
  </si>
  <si>
    <t>PК2.4</t>
  </si>
  <si>
    <t>PК3.1</t>
  </si>
  <si>
    <t>PК3.2</t>
  </si>
  <si>
    <t>PК3.3</t>
  </si>
  <si>
    <t>PК3.4</t>
  </si>
  <si>
    <t>PК3.5</t>
  </si>
  <si>
    <t>PК3.6</t>
  </si>
  <si>
    <t>PK4.1</t>
  </si>
  <si>
    <t>PK4.2</t>
  </si>
  <si>
    <t>Соблюдение требований Бюджетного кодекса РФ (количество баллов, набранных по результатам оперативного мониторинга за 4 квартал отчетного года)</t>
  </si>
  <si>
    <t>Нормативное значение</t>
  </si>
  <si>
    <t>Удельный вес индикатора</t>
  </si>
  <si>
    <t>Общий объем расходов местного бюджета (уточненный план) (конс)</t>
  </si>
  <si>
    <t>Общий объем расходов местного бюджета (уточненный план) (расх по МР и ГО)</t>
  </si>
  <si>
    <r>
      <t>Утвержденный объем расходов местного бюджета, формируемых в рамках программ (уточненный план по консолидированному бюджету)               (</t>
    </r>
    <r>
      <rPr>
        <sz val="10"/>
        <color indexed="10"/>
        <rFont val="Times New Roman"/>
        <family val="1"/>
      </rPr>
      <t>программный бюджет</t>
    </r>
    <r>
      <rPr>
        <sz val="10"/>
        <rFont val="Times New Roman"/>
        <family val="1"/>
      </rPr>
      <t>)</t>
    </r>
  </si>
  <si>
    <t>Удельный вес расходов местных бюджетов, формируемых в рамках программ, в общем объеме расходов местных бюджетов</t>
  </si>
  <si>
    <t>Нормативное значение и удельный вес индикатора</t>
  </si>
  <si>
    <t>Объем налоговых и неналоговых доходов консолидированного бюджета (уточненный план)</t>
  </si>
  <si>
    <t xml:space="preserve">Исполнение по налоговым и неналоговым доходам консолидированного бюджета за отчетный период </t>
  </si>
  <si>
    <t>Процент исполнения местного бюджета по налоговым и неналоговым доходам</t>
  </si>
  <si>
    <t>Количество изменений, внесенных в решение о бюджете за отчетный год</t>
  </si>
  <si>
    <t>Наличие (отсутствие) нормативного акта оценки бюджетной и экономической эффективности предоставленных или планируемых к предоставлению органами местного самоуправления налоговых льгот по местным налогам</t>
  </si>
  <si>
    <r>
      <t xml:space="preserve">Объем просроченной кредиторской задолженности </t>
    </r>
    <r>
      <rPr>
        <sz val="10"/>
        <color indexed="10"/>
        <rFont val="Times New Roman"/>
        <family val="1"/>
      </rPr>
      <t xml:space="preserve">на конец </t>
    </r>
    <r>
      <rPr>
        <sz val="10"/>
        <color indexed="10"/>
        <rFont val="Times New Roman"/>
        <family val="1"/>
      </rPr>
      <t>отчетного периода</t>
    </r>
  </si>
  <si>
    <t>Объем просроченной кредиторской задолженности на конец отчетного периода*</t>
  </si>
  <si>
    <r>
      <t xml:space="preserve">Объем просроченной кредиторской задолженности по оплате труда с начислениями  по муниципальному образованию </t>
    </r>
    <r>
      <rPr>
        <sz val="10"/>
        <color indexed="10"/>
        <rFont val="Times New Roman"/>
        <family val="1"/>
      </rPr>
      <t>на конец отчетного периода</t>
    </r>
  </si>
  <si>
    <t>Объем просроченной кредиторской задолженности по оплате труда с начислениями  по муниципальному образованию на конец отчетного периода*</t>
  </si>
  <si>
    <r>
      <t xml:space="preserve">Объем недоимки  по налоговым платежам в бюджет муниципального образования </t>
    </r>
    <r>
      <rPr>
        <sz val="10"/>
        <color indexed="10"/>
        <rFont val="Times New Roman"/>
        <family val="1"/>
      </rPr>
      <t>на конец года, предшествующего отчетному</t>
    </r>
  </si>
  <si>
    <r>
      <t xml:space="preserve">Объем недоимки  по налоговым платежам в бюджет муниципального образования </t>
    </r>
    <r>
      <rPr>
        <sz val="10"/>
        <color indexed="10"/>
        <rFont val="Times New Roman"/>
        <family val="1"/>
      </rPr>
      <t>на конец отчетного года</t>
    </r>
  </si>
  <si>
    <t>Изменение объема недоимки налоговым платежам в бюджет муниципального образования за отчетный год</t>
  </si>
  <si>
    <t xml:space="preserve">Объем налоговых и неналоговых доходов консолидированного бюджета на конец
отчетного периода текущего финансового года
</t>
  </si>
  <si>
    <t xml:space="preserve">Темп роста налоговых и неналоговых доходов местного бюджета к соответствующему периоду финансового
года, предшествующего
текущему*
</t>
  </si>
  <si>
    <t>Просроченная задолженность по исполнению долговых обязательств и (или) бюджетных обязательств муниципального образования на конец отчетного периода</t>
  </si>
  <si>
    <t>Просроченная задолженность по исполнению долговых обязательств и (или) бюджетных обязательств муниципального образования</t>
  </si>
  <si>
    <t>Качество предоставления годовой финансовой отчетности</t>
  </si>
  <si>
    <t>Своевременность предоставления годовой финансовой отчетности</t>
  </si>
  <si>
    <t>Выполнение минимальных требований к составу годовой финансовой отчетности</t>
  </si>
  <si>
    <r>
      <t xml:space="preserve">Размещение на официальных сайтах органов местного самоуправление решений о бюджете на </t>
    </r>
    <r>
      <rPr>
        <sz val="10"/>
        <color indexed="10"/>
        <rFont val="Times New Roman"/>
        <family val="1"/>
      </rPr>
      <t>отчетный</t>
    </r>
    <r>
      <rPr>
        <sz val="10"/>
        <rFont val="Times New Roman"/>
        <family val="1"/>
      </rPr>
      <t xml:space="preserve"> год и плановый период, а так же решений о внесении изменений в решение о бюджете на </t>
    </r>
    <r>
      <rPr>
        <sz val="10"/>
        <color indexed="10"/>
        <rFont val="Times New Roman"/>
        <family val="1"/>
      </rPr>
      <t>отчетный</t>
    </r>
    <r>
      <rPr>
        <sz val="10"/>
        <rFont val="Times New Roman"/>
        <family val="1"/>
      </rPr>
      <t xml:space="preserve"> год и плановый период</t>
    </r>
  </si>
  <si>
    <t>Размещение на официальных сайтах органов местного самоуправление информации об исполнении бюджета муниципального образования (ежемеячной)</t>
  </si>
  <si>
    <t>Размещение на официальных сайтах органов местного самоуправление информации об исполнении бюджета муниципального образования (ежеквартальной)</t>
  </si>
  <si>
    <t>Размещение на официальных сайтах органов местного самоуправление информации об исполнении бюджета муниципального образования (годовой)</t>
  </si>
  <si>
    <t>Аi</t>
  </si>
  <si>
    <t>Aр</t>
  </si>
  <si>
    <t>Ап</t>
  </si>
  <si>
    <t>PK2.1 =Aп/Ap</t>
  </si>
  <si>
    <t xml:space="preserve">80%-90% - 1 ,         свыше 90% - 1,5 </t>
  </si>
  <si>
    <t>Бi</t>
  </si>
  <si>
    <t>PK2.2 =Бi/Аi</t>
  </si>
  <si>
    <t>≥100%</t>
  </si>
  <si>
    <t>≤4</t>
  </si>
  <si>
    <t>Сj</t>
  </si>
  <si>
    <t>PК3.1=Сj</t>
  </si>
  <si>
    <t>PK3.2 = Аi</t>
  </si>
  <si>
    <t>PK3.4 =Бi/ Аi</t>
  </si>
  <si>
    <t>&lt;1,00</t>
  </si>
  <si>
    <t>PK3.4 =Аi/Бi</t>
  </si>
  <si>
    <t xml:space="preserve">100%-ср. знач. - 1 , свыше ср. знач - 1,5 </t>
  </si>
  <si>
    <t>PК3.5 = Ai</t>
  </si>
  <si>
    <t>Ci</t>
  </si>
  <si>
    <t>PK4.1 = да (нет)</t>
  </si>
  <si>
    <t>да</t>
  </si>
  <si>
    <t>PK4.2 = да (нет)</t>
  </si>
  <si>
    <t>по запросу</t>
  </si>
  <si>
    <t>387 конс факт</t>
  </si>
  <si>
    <t>конс факт</t>
  </si>
  <si>
    <t>на 01.01.2015 (план 317)</t>
  </si>
  <si>
    <t>на 01.01.2015 (факт 317)</t>
  </si>
  <si>
    <t>факт на 01.01.2014</t>
  </si>
  <si>
    <t>факт на 01.01.2015</t>
  </si>
  <si>
    <t xml:space="preserve">1. г.Брянск </t>
  </si>
  <si>
    <t>5. г.Сельцо</t>
  </si>
  <si>
    <t>2. Дятьковский р-н</t>
  </si>
  <si>
    <t>нет</t>
  </si>
  <si>
    <t>17. Клинцовский р-н</t>
  </si>
  <si>
    <t>3. г.Клинцы</t>
  </si>
  <si>
    <t>21. Навлинский р-н</t>
  </si>
  <si>
    <t>4. г.Новозыбков</t>
  </si>
  <si>
    <t>15. Клетнянский р-н</t>
  </si>
  <si>
    <t>6. Брасовский р-н</t>
  </si>
  <si>
    <t>9. Гордеевский р-н</t>
  </si>
  <si>
    <t>7. Брянский р-н</t>
  </si>
  <si>
    <t>да, нет</t>
  </si>
  <si>
    <t>19. Красногорский р-н</t>
  </si>
  <si>
    <t>8. Выгоничский р-н</t>
  </si>
  <si>
    <t>11. Жирятинский р-н</t>
  </si>
  <si>
    <t>10. Дубровский р-н</t>
  </si>
  <si>
    <t>27. Стародубский р-н</t>
  </si>
  <si>
    <t>12. Жуковский р-н</t>
  </si>
  <si>
    <t>13. Злынковский р-н</t>
  </si>
  <si>
    <t>14. Карачевский р-н</t>
  </si>
  <si>
    <t>18. Комаричский р-н</t>
  </si>
  <si>
    <t>16. Климовский р-н</t>
  </si>
  <si>
    <t>25. Рогнединский р-н</t>
  </si>
  <si>
    <t>28. Суземский р-н</t>
  </si>
  <si>
    <t>22. Новозыбковский р-н</t>
  </si>
  <si>
    <t>29. Суражский р-н</t>
  </si>
  <si>
    <t>20. Мглинский р-н</t>
  </si>
  <si>
    <t>34. г.Фокино</t>
  </si>
  <si>
    <t>23. Погарский р-н</t>
  </si>
  <si>
    <t>24. Почепский р-н</t>
  </si>
  <si>
    <t>26. Севский р-н</t>
  </si>
  <si>
    <t>31. Унечский р-н</t>
  </si>
  <si>
    <t>30. Трубчевский р-н</t>
  </si>
  <si>
    <t>36. г.Стародуб</t>
  </si>
  <si>
    <t>ИТОГО</t>
  </si>
  <si>
    <t>Запросить объяснительную</t>
  </si>
  <si>
    <r>
      <t xml:space="preserve">Объем налоговых и неналоговых доходов консолидированного бюджета на конец отчетного периода финансового года, предшествующего отчетному </t>
    </r>
    <r>
      <rPr>
        <sz val="10"/>
        <color indexed="10"/>
        <rFont val="Times New Roman"/>
        <family val="1"/>
      </rPr>
      <t>(в сопоставимых условиях)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</si>
</sst>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_ ;[Red]\-#,##0.000\ "/>
    <numFmt numFmtId="166" formatCode="#,##0.0_ ;[Red]\-#,##0.0\ "/>
    <numFmt numFmtId="167" formatCode="_-* #,##0.0_р_._-;\-* #,##0.0_р_._-;_-* &quot;-&quot;??_р_._-;_-@_-"/>
    <numFmt numFmtId="168" formatCode="_-* #,##0_р_._-;\-* #,##0_р_._-;_-* &quot;-&quot;??_р_._-;_-@_-"/>
    <numFmt numFmtId="169" formatCode="0.0%"/>
    <numFmt numFmtId="170" formatCode="0.0_ ;[Red]\-0.0\ "/>
    <numFmt numFmtId="171" formatCode="0.000"/>
    <numFmt numFmtId="172" formatCode="_-* #,##0.000_р_._-;\-* #,##0.000_р_._-;_-* &quot;-&quot;??_р_._-;_-@_-"/>
    <numFmt numFmtId="173" formatCode="#,##0.00_ ;[Red]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8"/>
      <name val="Arial Cyr"/>
      <family val="0"/>
    </font>
    <font>
      <b/>
      <sz val="7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 style="thin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43" fontId="3" fillId="0" borderId="0" xfId="59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3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7" xfId="0" applyFont="1" applyFill="1" applyBorder="1" applyAlignment="1">
      <alignment/>
    </xf>
    <xf numFmtId="0" fontId="6" fillId="35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35" borderId="12" xfId="0" applyFont="1" applyFill="1" applyBorder="1" applyAlignment="1">
      <alignment/>
    </xf>
    <xf numFmtId="0" fontId="6" fillId="35" borderId="15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164" fontId="6" fillId="37" borderId="28" xfId="0" applyNumberFormat="1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164" fontId="6" fillId="37" borderId="30" xfId="0" applyNumberFormat="1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164" fontId="6" fillId="37" borderId="31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0" fillId="39" borderId="38" xfId="0" applyFont="1" applyFill="1" applyBorder="1" applyAlignment="1">
      <alignment horizontal="center"/>
    </xf>
    <xf numFmtId="0" fontId="10" fillId="39" borderId="29" xfId="0" applyFont="1" applyFill="1" applyBorder="1" applyAlignment="1">
      <alignment horizontal="center"/>
    </xf>
    <xf numFmtId="0" fontId="10" fillId="39" borderId="27" xfId="0" applyFont="1" applyFill="1" applyBorder="1" applyAlignment="1">
      <alignment horizontal="center"/>
    </xf>
    <xf numFmtId="0" fontId="10" fillId="39" borderId="28" xfId="0" applyFont="1" applyFill="1" applyBorder="1" applyAlignment="1">
      <alignment horizontal="center"/>
    </xf>
    <xf numFmtId="0" fontId="10" fillId="39" borderId="26" xfId="0" applyFont="1" applyFill="1" applyBorder="1" applyAlignment="1">
      <alignment horizontal="center"/>
    </xf>
    <xf numFmtId="9" fontId="4" fillId="39" borderId="27" xfId="0" applyNumberFormat="1" applyFont="1" applyFill="1" applyBorder="1" applyAlignment="1">
      <alignment horizontal="center"/>
    </xf>
    <xf numFmtId="0" fontId="10" fillId="39" borderId="30" xfId="0" applyFont="1" applyFill="1" applyBorder="1" applyAlignment="1">
      <alignment horizontal="center"/>
    </xf>
    <xf numFmtId="0" fontId="10" fillId="39" borderId="39" xfId="0" applyFont="1" applyFill="1" applyBorder="1" applyAlignment="1">
      <alignment horizontal="center"/>
    </xf>
    <xf numFmtId="0" fontId="10" fillId="39" borderId="40" xfId="0" applyFont="1" applyFill="1" applyBorder="1" applyAlignment="1">
      <alignment horizontal="center"/>
    </xf>
    <xf numFmtId="165" fontId="6" fillId="39" borderId="41" xfId="0" applyNumberFormat="1" applyFont="1" applyFill="1" applyBorder="1" applyAlignment="1">
      <alignment horizontal="center"/>
    </xf>
    <xf numFmtId="0" fontId="2" fillId="0" borderId="42" xfId="0" applyFont="1" applyBorder="1" applyAlignment="1">
      <alignment/>
    </xf>
    <xf numFmtId="166" fontId="6" fillId="0" borderId="37" xfId="59" applyNumberFormat="1" applyFont="1" applyFill="1" applyBorder="1" applyAlignment="1">
      <alignment/>
    </xf>
    <xf numFmtId="0" fontId="2" fillId="0" borderId="43" xfId="0" applyFont="1" applyBorder="1" applyAlignment="1">
      <alignment/>
    </xf>
    <xf numFmtId="164" fontId="2" fillId="0" borderId="12" xfId="59" applyNumberFormat="1" applyFont="1" applyFill="1" applyBorder="1" applyAlignment="1">
      <alignment horizontal="center"/>
    </xf>
    <xf numFmtId="167" fontId="2" fillId="0" borderId="44" xfId="59" applyNumberFormat="1" applyFont="1" applyFill="1" applyBorder="1" applyAlignment="1">
      <alignment horizontal="center"/>
    </xf>
    <xf numFmtId="167" fontId="2" fillId="0" borderId="44" xfId="59" applyNumberFormat="1" applyFont="1" applyFill="1" applyBorder="1" applyAlignment="1">
      <alignment/>
    </xf>
    <xf numFmtId="168" fontId="2" fillId="0" borderId="12" xfId="59" applyNumberFormat="1" applyFont="1" applyFill="1" applyBorder="1" applyAlignment="1">
      <alignment/>
    </xf>
    <xf numFmtId="168" fontId="2" fillId="33" borderId="12" xfId="59" applyNumberFormat="1" applyFont="1" applyFill="1" applyBorder="1" applyAlignment="1">
      <alignment/>
    </xf>
    <xf numFmtId="168" fontId="2" fillId="0" borderId="16" xfId="59" applyNumberFormat="1" applyFont="1" applyFill="1" applyBorder="1" applyAlignment="1">
      <alignment/>
    </xf>
    <xf numFmtId="10" fontId="6" fillId="0" borderId="16" xfId="59" applyNumberFormat="1" applyFont="1" applyFill="1" applyBorder="1" applyAlignment="1">
      <alignment/>
    </xf>
    <xf numFmtId="166" fontId="2" fillId="0" borderId="45" xfId="59" applyNumberFormat="1" applyFont="1" applyFill="1" applyBorder="1" applyAlignment="1">
      <alignment/>
    </xf>
    <xf numFmtId="168" fontId="2" fillId="0" borderId="46" xfId="59" applyNumberFormat="1" applyFont="1" applyFill="1" applyBorder="1" applyAlignment="1">
      <alignment/>
    </xf>
    <xf numFmtId="169" fontId="2" fillId="0" borderId="16" xfId="55" applyNumberFormat="1" applyFont="1" applyFill="1" applyBorder="1" applyAlignment="1">
      <alignment/>
    </xf>
    <xf numFmtId="166" fontId="2" fillId="0" borderId="13" xfId="59" applyNumberFormat="1" applyFont="1" applyFill="1" applyBorder="1" applyAlignment="1">
      <alignment/>
    </xf>
    <xf numFmtId="1" fontId="2" fillId="0" borderId="12" xfId="59" applyNumberFormat="1" applyFont="1" applyFill="1" applyBorder="1" applyAlignment="1">
      <alignment/>
    </xf>
    <xf numFmtId="167" fontId="2" fillId="0" borderId="12" xfId="59" applyNumberFormat="1" applyFont="1" applyFill="1" applyBorder="1" applyAlignment="1">
      <alignment horizontal="center"/>
    </xf>
    <xf numFmtId="170" fontId="2" fillId="0" borderId="15" xfId="59" applyNumberFormat="1" applyFont="1" applyFill="1" applyBorder="1" applyAlignment="1">
      <alignment/>
    </xf>
    <xf numFmtId="170" fontId="2" fillId="0" borderId="16" xfId="59" applyNumberFormat="1" applyFont="1" applyFill="1" applyBorder="1" applyAlignment="1">
      <alignment/>
    </xf>
    <xf numFmtId="166" fontId="2" fillId="0" borderId="44" xfId="59" applyNumberFormat="1" applyFont="1" applyFill="1" applyBorder="1" applyAlignment="1">
      <alignment/>
    </xf>
    <xf numFmtId="166" fontId="6" fillId="0" borderId="45" xfId="59" applyNumberFormat="1" applyFont="1" applyFill="1" applyBorder="1" applyAlignment="1">
      <alignment/>
    </xf>
    <xf numFmtId="43" fontId="2" fillId="0" borderId="47" xfId="59" applyNumberFormat="1" applyFont="1" applyFill="1" applyBorder="1" applyAlignment="1">
      <alignment/>
    </xf>
    <xf numFmtId="43" fontId="2" fillId="0" borderId="16" xfId="59" applyNumberFormat="1" applyFont="1" applyFill="1" applyBorder="1" applyAlignment="1">
      <alignment/>
    </xf>
    <xf numFmtId="2" fontId="2" fillId="0" borderId="16" xfId="59" applyNumberFormat="1" applyFont="1" applyFill="1" applyBorder="1" applyAlignment="1">
      <alignment/>
    </xf>
    <xf numFmtId="171" fontId="2" fillId="0" borderId="16" xfId="59" applyNumberFormat="1" applyFont="1" applyFill="1" applyBorder="1" applyAlignment="1">
      <alignment/>
    </xf>
    <xf numFmtId="166" fontId="2" fillId="0" borderId="47" xfId="59" applyNumberFormat="1" applyFont="1" applyFill="1" applyBorder="1" applyAlignment="1">
      <alignment/>
    </xf>
    <xf numFmtId="165" fontId="6" fillId="0" borderId="16" xfId="59" applyNumberFormat="1" applyFont="1" applyFill="1" applyBorder="1" applyAlignment="1">
      <alignment/>
    </xf>
    <xf numFmtId="167" fontId="6" fillId="0" borderId="13" xfId="59" applyNumberFormat="1" applyFont="1" applyFill="1" applyBorder="1" applyAlignment="1">
      <alignment/>
    </xf>
    <xf numFmtId="168" fontId="2" fillId="0" borderId="47" xfId="59" applyNumberFormat="1" applyFont="1" applyFill="1" applyBorder="1" applyAlignment="1">
      <alignment/>
    </xf>
    <xf numFmtId="168" fontId="2" fillId="0" borderId="12" xfId="59" applyNumberFormat="1" applyFont="1" applyFill="1" applyBorder="1" applyAlignment="1">
      <alignment horizontal="center"/>
    </xf>
    <xf numFmtId="168" fontId="6" fillId="0" borderId="44" xfId="59" applyNumberFormat="1" applyFont="1" applyFill="1" applyBorder="1" applyAlignment="1">
      <alignment horizontal="center"/>
    </xf>
    <xf numFmtId="167" fontId="2" fillId="0" borderId="45" xfId="59" applyNumberFormat="1" applyFont="1" applyFill="1" applyBorder="1" applyAlignment="1">
      <alignment/>
    </xf>
    <xf numFmtId="167" fontId="2" fillId="0" borderId="47" xfId="59" applyNumberFormat="1" applyFont="1" applyFill="1" applyBorder="1" applyAlignment="1">
      <alignment/>
    </xf>
    <xf numFmtId="168" fontId="2" fillId="0" borderId="48" xfId="59" applyNumberFormat="1" applyFont="1" applyFill="1" applyBorder="1" applyAlignment="1">
      <alignment horizontal="center"/>
    </xf>
    <xf numFmtId="167" fontId="6" fillId="0" borderId="44" xfId="59" applyNumberFormat="1" applyFont="1" applyFill="1" applyBorder="1" applyAlignment="1">
      <alignment horizontal="center"/>
    </xf>
    <xf numFmtId="166" fontId="6" fillId="0" borderId="49" xfId="59" applyNumberFormat="1" applyFont="1" applyFill="1" applyBorder="1" applyAlignment="1">
      <alignment/>
    </xf>
    <xf numFmtId="166" fontId="6" fillId="0" borderId="50" xfId="59" applyNumberFormat="1" applyFont="1" applyFill="1" applyBorder="1" applyAlignment="1">
      <alignment/>
    </xf>
    <xf numFmtId="165" fontId="6" fillId="0" borderId="50" xfId="59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1" fontId="2" fillId="0" borderId="12" xfId="59" applyNumberFormat="1" applyFont="1" applyFill="1" applyBorder="1" applyAlignment="1">
      <alignment horizontal="center"/>
    </xf>
    <xf numFmtId="167" fontId="2" fillId="0" borderId="12" xfId="59" applyNumberFormat="1" applyFont="1" applyFill="1" applyBorder="1" applyAlignment="1">
      <alignment/>
    </xf>
    <xf numFmtId="168" fontId="2" fillId="0" borderId="15" xfId="59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70" fontId="2" fillId="0" borderId="44" xfId="59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23" xfId="0" applyFont="1" applyFill="1" applyBorder="1" applyAlignment="1">
      <alignment/>
    </xf>
    <xf numFmtId="168" fontId="2" fillId="0" borderId="15" xfId="59" applyNumberFormat="1" applyFont="1" applyFill="1" applyBorder="1" applyAlignment="1">
      <alignment horizontal="left"/>
    </xf>
    <xf numFmtId="0" fontId="6" fillId="39" borderId="51" xfId="0" applyFont="1" applyFill="1" applyBorder="1" applyAlignment="1" applyProtection="1">
      <alignment/>
      <protection/>
    </xf>
    <xf numFmtId="168" fontId="6" fillId="39" borderId="39" xfId="59" applyNumberFormat="1" applyFont="1" applyFill="1" applyBorder="1" applyAlignment="1">
      <alignment horizontal="center"/>
    </xf>
    <xf numFmtId="168" fontId="6" fillId="39" borderId="52" xfId="59" applyNumberFormat="1" applyFont="1" applyFill="1" applyBorder="1" applyAlignment="1">
      <alignment horizontal="center"/>
    </xf>
    <xf numFmtId="168" fontId="6" fillId="39" borderId="53" xfId="59" applyNumberFormat="1" applyFont="1" applyFill="1" applyBorder="1" applyAlignment="1">
      <alignment horizontal="center"/>
    </xf>
    <xf numFmtId="168" fontId="6" fillId="39" borderId="37" xfId="59" applyNumberFormat="1" applyFont="1" applyFill="1" applyBorder="1" applyAlignment="1">
      <alignment horizontal="center"/>
    </xf>
    <xf numFmtId="168" fontId="6" fillId="39" borderId="51" xfId="59" applyNumberFormat="1" applyFont="1" applyFill="1" applyBorder="1" applyAlignment="1">
      <alignment horizontal="center"/>
    </xf>
    <xf numFmtId="168" fontId="6" fillId="39" borderId="54" xfId="59" applyNumberFormat="1" applyFont="1" applyFill="1" applyBorder="1" applyAlignment="1">
      <alignment horizontal="center"/>
    </xf>
    <xf numFmtId="43" fontId="6" fillId="39" borderId="39" xfId="59" applyNumberFormat="1" applyFont="1" applyFill="1" applyBorder="1" applyAlignment="1">
      <alignment horizontal="center"/>
    </xf>
    <xf numFmtId="43" fontId="6" fillId="39" borderId="52" xfId="59" applyNumberFormat="1" applyFont="1" applyFill="1" applyBorder="1" applyAlignment="1">
      <alignment horizontal="center"/>
    </xf>
    <xf numFmtId="172" fontId="6" fillId="39" borderId="52" xfId="59" applyNumberFormat="1" applyFont="1" applyFill="1" applyBorder="1" applyAlignment="1">
      <alignment horizontal="center"/>
    </xf>
    <xf numFmtId="167" fontId="6" fillId="39" borderId="52" xfId="59" applyNumberFormat="1" applyFont="1" applyFill="1" applyBorder="1" applyAlignment="1">
      <alignment horizontal="center"/>
    </xf>
    <xf numFmtId="167" fontId="6" fillId="39" borderId="55" xfId="59" applyNumberFormat="1" applyFont="1" applyFill="1" applyBorder="1" applyAlignment="1">
      <alignment horizontal="center"/>
    </xf>
    <xf numFmtId="173" fontId="2" fillId="0" borderId="56" xfId="59" applyNumberFormat="1" applyFont="1" applyFill="1" applyBorder="1" applyAlignment="1">
      <alignment/>
    </xf>
    <xf numFmtId="0" fontId="0" fillId="36" borderId="0" xfId="0" applyFill="1" applyAlignment="1">
      <alignment/>
    </xf>
    <xf numFmtId="0" fontId="47" fillId="0" borderId="0" xfId="0" applyFont="1" applyAlignment="1">
      <alignment/>
    </xf>
    <xf numFmtId="164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0" fontId="6" fillId="38" borderId="57" xfId="0" applyFont="1" applyFill="1" applyBorder="1" applyAlignment="1">
      <alignment horizontal="center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8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40" borderId="64" xfId="0" applyFont="1" applyFill="1" applyBorder="1" applyAlignment="1">
      <alignment horizontal="center" vertical="center"/>
    </xf>
    <xf numFmtId="0" fontId="5" fillId="40" borderId="65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0" fontId="5" fillId="8" borderId="64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168" fontId="2" fillId="0" borderId="12" xfId="59" applyNumberFormat="1" applyFont="1" applyFill="1" applyBorder="1" applyAlignment="1">
      <alignment horizontal="left"/>
    </xf>
    <xf numFmtId="0" fontId="2" fillId="6" borderId="13" xfId="0" applyFont="1" applyFill="1" applyBorder="1" applyAlignment="1">
      <alignment/>
    </xf>
    <xf numFmtId="166" fontId="6" fillId="6" borderId="50" xfId="59" applyNumberFormat="1" applyFont="1" applyFill="1" applyBorder="1" applyAlignment="1">
      <alignment/>
    </xf>
    <xf numFmtId="0" fontId="2" fillId="6" borderId="23" xfId="0" applyFont="1" applyFill="1" applyBorder="1" applyAlignment="1">
      <alignment/>
    </xf>
    <xf numFmtId="167" fontId="6" fillId="6" borderId="55" xfId="59" applyNumberFormat="1" applyFont="1" applyFill="1" applyBorder="1" applyAlignment="1">
      <alignment horizontal="center"/>
    </xf>
    <xf numFmtId="0" fontId="2" fillId="31" borderId="13" xfId="0" applyFont="1" applyFill="1" applyBorder="1" applyAlignment="1">
      <alignment/>
    </xf>
    <xf numFmtId="166" fontId="6" fillId="31" borderId="50" xfId="59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8"/>
  <sheetViews>
    <sheetView tabSelected="1" zoomScale="70" zoomScaleNormal="70" zoomScaleSheetLayoutView="70" zoomScalePageLayoutView="0" workbookViewId="0" topLeftCell="A1">
      <pane xSplit="1" ySplit="9" topLeftCell="B13" activePane="bottomRight" state="frozen"/>
      <selection pane="topLeft" activeCell="A1" sqref="A1"/>
      <selection pane="topRight" activeCell="G1" sqref="G1"/>
      <selection pane="bottomLeft" activeCell="A20" sqref="A20"/>
      <selection pane="bottomRight" activeCell="B4" sqref="B4:D4"/>
    </sheetView>
  </sheetViews>
  <sheetFormatPr defaultColWidth="9.00390625" defaultRowHeight="12.75"/>
  <cols>
    <col min="1" max="1" width="21.375" style="0" customWidth="1"/>
    <col min="2" max="2" width="26.125" style="0" customWidth="1"/>
    <col min="3" max="3" width="17.875" style="0" customWidth="1"/>
    <col min="4" max="4" width="18.125" style="0" customWidth="1"/>
    <col min="5" max="5" width="25.00390625" style="0" customWidth="1"/>
    <col min="6" max="6" width="25.00390625" style="0" hidden="1" customWidth="1"/>
    <col min="7" max="8" width="25.00390625" style="0" customWidth="1"/>
    <col min="9" max="9" width="18.00390625" style="0" customWidth="1"/>
    <col min="10" max="10" width="18.125" style="0" customWidth="1"/>
    <col min="11" max="12" width="22.125" style="0" customWidth="1"/>
    <col min="13" max="13" width="25.25390625" style="0" customWidth="1"/>
    <col min="14" max="14" width="16.625" style="0" customWidth="1"/>
    <col min="15" max="15" width="17.625" style="0" customWidth="1"/>
    <col min="16" max="16" width="25.25390625" style="0" customWidth="1"/>
    <col min="17" max="17" width="19.375" style="0" customWidth="1"/>
    <col min="18" max="18" width="19.875" style="0" customWidth="1"/>
    <col min="19" max="19" width="25.25390625" style="0" customWidth="1"/>
    <col min="20" max="20" width="19.375" style="0" customWidth="1"/>
    <col min="21" max="21" width="19.875" style="0" customWidth="1"/>
    <col min="22" max="25" width="21.125" style="0" customWidth="1"/>
    <col min="26" max="27" width="25.625" style="0" customWidth="1"/>
    <col min="28" max="29" width="18.25390625" style="0" customWidth="1"/>
    <col min="30" max="30" width="20.25390625" style="0" customWidth="1"/>
    <col min="31" max="31" width="21.25390625" style="0" customWidth="1"/>
    <col min="32" max="32" width="18.875" style="0" customWidth="1"/>
    <col min="33" max="33" width="15.625" style="0" customWidth="1"/>
    <col min="34" max="34" width="15.875" style="0" customWidth="1"/>
    <col min="35" max="35" width="20.00390625" style="0" customWidth="1"/>
    <col min="36" max="36" width="18.75390625" style="0" customWidth="1"/>
    <col min="37" max="37" width="20.625" style="0" customWidth="1"/>
    <col min="38" max="38" width="18.625" style="0" customWidth="1"/>
    <col min="39" max="39" width="15.25390625" style="0" customWidth="1"/>
    <col min="40" max="40" width="22.25390625" style="0" customWidth="1"/>
    <col min="41" max="41" width="24.875" style="0" customWidth="1"/>
    <col min="42" max="43" width="14.625" style="0" customWidth="1"/>
    <col min="44" max="44" width="20.25390625" style="0" customWidth="1"/>
    <col min="45" max="45" width="21.25390625" style="0" customWidth="1"/>
    <col min="46" max="46" width="18.875" style="0" customWidth="1"/>
    <col min="47" max="47" width="15.625" style="0" customWidth="1"/>
    <col min="48" max="48" width="15.875" style="0" customWidth="1"/>
    <col min="49" max="49" width="18.25390625" style="0" customWidth="1"/>
    <col min="50" max="51" width="11.375" style="0" customWidth="1"/>
    <col min="52" max="52" width="15.75390625" style="0" customWidth="1"/>
    <col min="53" max="53" width="17.00390625" style="0" customWidth="1"/>
    <col min="54" max="54" width="14.375" style="0" customWidth="1"/>
    <col min="55" max="56" width="12.25390625" style="0" customWidth="1"/>
    <col min="57" max="57" width="12.875" style="0" customWidth="1"/>
    <col min="58" max="58" width="14.75390625" style="0" hidden="1" customWidth="1"/>
    <col min="59" max="59" width="14.25390625" style="0" hidden="1" customWidth="1"/>
    <col min="60" max="60" width="16.00390625" style="0" customWidth="1"/>
    <col min="61" max="61" width="15.375" style="0" customWidth="1"/>
  </cols>
  <sheetData>
    <row r="1" spans="5:55" s="1" customFormat="1" ht="17.25" thickBot="1">
      <c r="E1" s="2" t="s">
        <v>0</v>
      </c>
      <c r="F1" s="2"/>
      <c r="G1" s="3"/>
      <c r="P1" s="4"/>
      <c r="S1" s="4"/>
      <c r="AI1" s="3"/>
      <c r="AJ1" s="3"/>
      <c r="AK1" s="3"/>
      <c r="AL1" s="3"/>
      <c r="AP1" s="5"/>
      <c r="AQ1" s="5"/>
      <c r="AW1" s="2"/>
      <c r="AX1" s="6"/>
      <c r="BA1" s="2"/>
      <c r="BB1" s="2"/>
      <c r="BC1" s="6"/>
    </row>
    <row r="2" ht="12.75" customHeight="1" hidden="1"/>
    <row r="3" ht="13.5" hidden="1" thickBot="1"/>
    <row r="4" spans="1:61" ht="70.5" customHeight="1" thickTop="1">
      <c r="A4" s="148" t="s">
        <v>1</v>
      </c>
      <c r="B4" s="151" t="s">
        <v>2</v>
      </c>
      <c r="C4" s="152"/>
      <c r="D4" s="153"/>
      <c r="E4" s="142"/>
      <c r="F4" s="154"/>
      <c r="G4" s="143"/>
      <c r="H4" s="143"/>
      <c r="I4" s="143"/>
      <c r="J4" s="144"/>
      <c r="K4" s="145"/>
      <c r="L4" s="146"/>
      <c r="M4" s="146"/>
      <c r="N4" s="146"/>
      <c r="O4" s="146"/>
      <c r="P4" s="7"/>
      <c r="Q4" s="155"/>
      <c r="R4" s="156"/>
      <c r="S4" s="7"/>
      <c r="T4" s="155"/>
      <c r="U4" s="156"/>
      <c r="V4" s="143"/>
      <c r="W4" s="143"/>
      <c r="X4" s="143"/>
      <c r="Y4" s="144"/>
      <c r="Z4" s="142"/>
      <c r="AA4" s="143"/>
      <c r="AB4" s="143"/>
      <c r="AC4" s="144"/>
      <c r="AD4" s="142"/>
      <c r="AE4" s="143"/>
      <c r="AF4" s="143"/>
      <c r="AG4" s="143"/>
      <c r="AH4" s="144"/>
      <c r="AI4" s="143"/>
      <c r="AJ4" s="143"/>
      <c r="AK4" s="143"/>
      <c r="AL4" s="143"/>
      <c r="AM4" s="143"/>
      <c r="AN4" s="145"/>
      <c r="AO4" s="146"/>
      <c r="AP4" s="146"/>
      <c r="AQ4" s="146"/>
      <c r="AR4" s="142"/>
      <c r="AS4" s="143"/>
      <c r="AT4" s="143"/>
      <c r="AU4" s="143"/>
      <c r="AV4" s="144"/>
      <c r="AW4" s="142"/>
      <c r="AX4" s="143"/>
      <c r="AY4" s="144"/>
      <c r="AZ4" s="8"/>
      <c r="BA4" s="146"/>
      <c r="BB4" s="146"/>
      <c r="BC4" s="146"/>
      <c r="BD4" s="147"/>
      <c r="BE4" s="128" t="s">
        <v>3</v>
      </c>
      <c r="BF4" s="131" t="s">
        <v>4</v>
      </c>
      <c r="BG4" s="128" t="s">
        <v>5</v>
      </c>
      <c r="BH4" s="133" t="s">
        <v>6</v>
      </c>
      <c r="BI4" s="136" t="s">
        <v>7</v>
      </c>
    </row>
    <row r="5" spans="1:61" ht="12.75">
      <c r="A5" s="149"/>
      <c r="B5" s="9" t="s">
        <v>8</v>
      </c>
      <c r="C5" s="10"/>
      <c r="D5" s="11"/>
      <c r="E5" s="12"/>
      <c r="F5" s="13"/>
      <c r="G5" s="14"/>
      <c r="H5" s="15" t="s">
        <v>9</v>
      </c>
      <c r="I5" s="16"/>
      <c r="J5" s="17"/>
      <c r="K5" s="139"/>
      <c r="L5" s="140"/>
      <c r="M5" s="19" t="s">
        <v>10</v>
      </c>
      <c r="N5" s="10"/>
      <c r="O5" s="20"/>
      <c r="P5" s="9" t="s">
        <v>11</v>
      </c>
      <c r="Q5" s="10"/>
      <c r="R5" s="11"/>
      <c r="S5" s="9" t="s">
        <v>12</v>
      </c>
      <c r="T5" s="10"/>
      <c r="U5" s="11"/>
      <c r="V5" s="19" t="s">
        <v>13</v>
      </c>
      <c r="W5" s="21"/>
      <c r="X5" s="10"/>
      <c r="Y5" s="11"/>
      <c r="Z5" s="22"/>
      <c r="AA5" s="19" t="s">
        <v>14</v>
      </c>
      <c r="AB5" s="10"/>
      <c r="AC5" s="11"/>
      <c r="AD5" s="141"/>
      <c r="AE5" s="140"/>
      <c r="AF5" s="19" t="s">
        <v>15</v>
      </c>
      <c r="AG5" s="10"/>
      <c r="AH5" s="11"/>
      <c r="AI5" s="18"/>
      <c r="AJ5" s="18"/>
      <c r="AK5" s="19" t="s">
        <v>16</v>
      </c>
      <c r="AL5" s="10"/>
      <c r="AM5" s="20"/>
      <c r="AN5" s="23"/>
      <c r="AO5" s="19" t="s">
        <v>17</v>
      </c>
      <c r="AP5" s="10"/>
      <c r="AQ5" s="20"/>
      <c r="AR5" s="141"/>
      <c r="AS5" s="140"/>
      <c r="AT5" s="19" t="s">
        <v>18</v>
      </c>
      <c r="AU5" s="10"/>
      <c r="AV5" s="11"/>
      <c r="AW5" s="9" t="s">
        <v>19</v>
      </c>
      <c r="AX5" s="10"/>
      <c r="AY5" s="11"/>
      <c r="AZ5" s="24"/>
      <c r="BA5" s="19"/>
      <c r="BB5" s="25" t="s">
        <v>20</v>
      </c>
      <c r="BC5" s="10"/>
      <c r="BD5" s="11"/>
      <c r="BE5" s="129"/>
      <c r="BF5" s="132"/>
      <c r="BG5" s="129"/>
      <c r="BH5" s="134"/>
      <c r="BI5" s="137"/>
    </row>
    <row r="6" spans="1:61" ht="173.25" customHeight="1" thickBot="1">
      <c r="A6" s="149"/>
      <c r="B6" s="26" t="s">
        <v>21</v>
      </c>
      <c r="C6" s="27" t="s">
        <v>22</v>
      </c>
      <c r="D6" s="28" t="s">
        <v>23</v>
      </c>
      <c r="E6" s="29" t="s">
        <v>24</v>
      </c>
      <c r="F6" s="30" t="s">
        <v>25</v>
      </c>
      <c r="G6" s="29" t="s">
        <v>26</v>
      </c>
      <c r="H6" s="29" t="s">
        <v>27</v>
      </c>
      <c r="I6" s="27" t="s">
        <v>28</v>
      </c>
      <c r="J6" s="28" t="s">
        <v>23</v>
      </c>
      <c r="K6" s="31" t="s">
        <v>29</v>
      </c>
      <c r="L6" s="29" t="s">
        <v>30</v>
      </c>
      <c r="M6" s="29" t="s">
        <v>31</v>
      </c>
      <c r="N6" s="27" t="s">
        <v>22</v>
      </c>
      <c r="O6" s="32" t="s">
        <v>23</v>
      </c>
      <c r="P6" s="26" t="s">
        <v>32</v>
      </c>
      <c r="Q6" s="27" t="s">
        <v>22</v>
      </c>
      <c r="R6" s="28" t="s">
        <v>23</v>
      </c>
      <c r="S6" s="26" t="s">
        <v>33</v>
      </c>
      <c r="T6" s="27" t="s">
        <v>22</v>
      </c>
      <c r="U6" s="28" t="s">
        <v>23</v>
      </c>
      <c r="V6" s="31" t="s">
        <v>34</v>
      </c>
      <c r="W6" s="29" t="s">
        <v>35</v>
      </c>
      <c r="X6" s="27" t="s">
        <v>22</v>
      </c>
      <c r="Y6" s="28" t="s">
        <v>23</v>
      </c>
      <c r="Z6" s="26" t="s">
        <v>36</v>
      </c>
      <c r="AA6" s="29" t="s">
        <v>37</v>
      </c>
      <c r="AB6" s="27" t="s">
        <v>22</v>
      </c>
      <c r="AC6" s="28" t="s">
        <v>23</v>
      </c>
      <c r="AD6" s="26" t="s">
        <v>38</v>
      </c>
      <c r="AE6" s="26" t="s">
        <v>39</v>
      </c>
      <c r="AF6" s="29" t="s">
        <v>40</v>
      </c>
      <c r="AG6" s="27" t="s">
        <v>22</v>
      </c>
      <c r="AH6" s="28" t="s">
        <v>23</v>
      </c>
      <c r="AI6" s="29" t="s">
        <v>117</v>
      </c>
      <c r="AJ6" s="31" t="s">
        <v>41</v>
      </c>
      <c r="AK6" s="29" t="s">
        <v>42</v>
      </c>
      <c r="AL6" s="27" t="s">
        <v>22</v>
      </c>
      <c r="AM6" s="32" t="s">
        <v>23</v>
      </c>
      <c r="AN6" s="26" t="s">
        <v>43</v>
      </c>
      <c r="AO6" s="29" t="s">
        <v>44</v>
      </c>
      <c r="AP6" s="27" t="s">
        <v>22</v>
      </c>
      <c r="AQ6" s="32" t="s">
        <v>23</v>
      </c>
      <c r="AR6" s="26" t="s">
        <v>45</v>
      </c>
      <c r="AS6" s="26" t="s">
        <v>46</v>
      </c>
      <c r="AT6" s="29" t="s">
        <v>47</v>
      </c>
      <c r="AU6" s="27" t="s">
        <v>22</v>
      </c>
      <c r="AV6" s="32" t="s">
        <v>23</v>
      </c>
      <c r="AW6" s="26" t="s">
        <v>48</v>
      </c>
      <c r="AX6" s="27" t="s">
        <v>22</v>
      </c>
      <c r="AY6" s="28" t="s">
        <v>23</v>
      </c>
      <c r="AZ6" s="33" t="s">
        <v>49</v>
      </c>
      <c r="BA6" s="34" t="s">
        <v>50</v>
      </c>
      <c r="BB6" s="31" t="s">
        <v>51</v>
      </c>
      <c r="BC6" s="27" t="s">
        <v>22</v>
      </c>
      <c r="BD6" s="28" t="s">
        <v>23</v>
      </c>
      <c r="BE6" s="130"/>
      <c r="BF6" s="132"/>
      <c r="BG6" s="130"/>
      <c r="BH6" s="135"/>
      <c r="BI6" s="138"/>
    </row>
    <row r="7" spans="1:61" ht="27" thickBot="1" thickTop="1">
      <c r="A7" s="150"/>
      <c r="B7" s="35" t="s">
        <v>52</v>
      </c>
      <c r="C7" s="36">
        <f>3</f>
        <v>3</v>
      </c>
      <c r="D7" s="37">
        <v>3</v>
      </c>
      <c r="E7" s="38" t="s">
        <v>53</v>
      </c>
      <c r="F7" s="35"/>
      <c r="G7" s="36" t="s">
        <v>54</v>
      </c>
      <c r="H7" s="36" t="s">
        <v>55</v>
      </c>
      <c r="I7" s="36" t="s">
        <v>56</v>
      </c>
      <c r="J7" s="37">
        <v>1</v>
      </c>
      <c r="K7" s="35" t="s">
        <v>52</v>
      </c>
      <c r="L7" s="36" t="s">
        <v>57</v>
      </c>
      <c r="M7" s="36" t="s">
        <v>58</v>
      </c>
      <c r="N7" s="36" t="s">
        <v>59</v>
      </c>
      <c r="O7" s="39">
        <v>1</v>
      </c>
      <c r="P7" s="35" t="s">
        <v>52</v>
      </c>
      <c r="Q7" s="36" t="s">
        <v>60</v>
      </c>
      <c r="R7" s="37">
        <v>1</v>
      </c>
      <c r="S7" s="35" t="s">
        <v>52</v>
      </c>
      <c r="T7" s="36">
        <v>1</v>
      </c>
      <c r="U7" s="37">
        <v>1</v>
      </c>
      <c r="V7" s="35" t="s">
        <v>61</v>
      </c>
      <c r="W7" s="36" t="s">
        <v>62</v>
      </c>
      <c r="X7" s="36">
        <v>0</v>
      </c>
      <c r="Y7" s="40">
        <v>1</v>
      </c>
      <c r="Z7" s="38" t="s">
        <v>52</v>
      </c>
      <c r="AA7" s="36" t="s">
        <v>63</v>
      </c>
      <c r="AB7" s="36">
        <v>0</v>
      </c>
      <c r="AC7" s="40">
        <v>1</v>
      </c>
      <c r="AD7" s="38" t="s">
        <v>52</v>
      </c>
      <c r="AE7" s="36" t="s">
        <v>57</v>
      </c>
      <c r="AF7" s="36" t="s">
        <v>64</v>
      </c>
      <c r="AG7" s="36" t="s">
        <v>65</v>
      </c>
      <c r="AH7" s="40">
        <v>1</v>
      </c>
      <c r="AI7" s="36" t="s">
        <v>57</v>
      </c>
      <c r="AJ7" s="35" t="s">
        <v>52</v>
      </c>
      <c r="AK7" s="36" t="s">
        <v>66</v>
      </c>
      <c r="AL7" s="36" t="s">
        <v>67</v>
      </c>
      <c r="AM7" s="39">
        <v>1</v>
      </c>
      <c r="AN7" s="38" t="s">
        <v>52</v>
      </c>
      <c r="AO7" s="36" t="s">
        <v>68</v>
      </c>
      <c r="AP7" s="36">
        <v>0</v>
      </c>
      <c r="AQ7" s="41">
        <v>1</v>
      </c>
      <c r="AR7" s="38" t="s">
        <v>52</v>
      </c>
      <c r="AS7" s="36" t="s">
        <v>57</v>
      </c>
      <c r="AT7" s="36" t="s">
        <v>69</v>
      </c>
      <c r="AU7" s="36">
        <v>2</v>
      </c>
      <c r="AV7" s="40">
        <v>1</v>
      </c>
      <c r="AW7" s="38" t="s">
        <v>70</v>
      </c>
      <c r="AX7" s="36" t="s">
        <v>71</v>
      </c>
      <c r="AY7" s="37">
        <v>1</v>
      </c>
      <c r="AZ7" s="35" t="s">
        <v>72</v>
      </c>
      <c r="BA7" s="35" t="s">
        <v>72</v>
      </c>
      <c r="BB7" s="38" t="s">
        <v>72</v>
      </c>
      <c r="BC7" s="36" t="s">
        <v>71</v>
      </c>
      <c r="BD7" s="37">
        <v>1</v>
      </c>
      <c r="BE7" s="42"/>
      <c r="BF7" s="36"/>
      <c r="BG7" s="36"/>
      <c r="BH7" s="36"/>
      <c r="BI7" s="36"/>
    </row>
    <row r="8" spans="1:61" ht="15" thickBot="1" thickTop="1">
      <c r="A8" s="43"/>
      <c r="B8" s="44"/>
      <c r="C8" s="45"/>
      <c r="D8" s="46"/>
      <c r="E8" s="47">
        <v>317</v>
      </c>
      <c r="F8" s="48"/>
      <c r="G8" s="48" t="s">
        <v>73</v>
      </c>
      <c r="H8" s="49"/>
      <c r="I8" s="45"/>
      <c r="J8" s="46"/>
      <c r="M8" s="49"/>
      <c r="P8" s="44"/>
      <c r="Q8" s="45"/>
      <c r="R8" s="46"/>
      <c r="S8" s="44"/>
      <c r="T8" s="45"/>
      <c r="U8" s="46"/>
      <c r="V8" s="45" t="s">
        <v>74</v>
      </c>
      <c r="W8" s="49"/>
      <c r="X8" s="45"/>
      <c r="Y8" s="46"/>
      <c r="Z8" s="50" t="s">
        <v>75</v>
      </c>
      <c r="AA8" s="49"/>
      <c r="AB8" s="45"/>
      <c r="AC8" s="46"/>
      <c r="AD8" s="50"/>
      <c r="AE8" s="45"/>
      <c r="AF8" s="45"/>
      <c r="AG8" s="45"/>
      <c r="AH8" s="46"/>
      <c r="AK8" s="49"/>
      <c r="AN8" s="50"/>
      <c r="AO8" s="45"/>
      <c r="AP8" s="45"/>
      <c r="AQ8" s="45"/>
      <c r="AR8" s="50"/>
      <c r="AS8" s="45"/>
      <c r="AT8" s="45"/>
      <c r="AU8" s="45"/>
      <c r="AV8" s="46"/>
      <c r="AW8" s="50"/>
      <c r="AX8" s="45"/>
      <c r="AY8" s="46"/>
      <c r="AZ8" s="51"/>
      <c r="BA8" s="52"/>
      <c r="BB8" s="45"/>
      <c r="BC8" s="45"/>
      <c r="BD8" s="46"/>
      <c r="BE8" s="53"/>
      <c r="BF8" s="45"/>
      <c r="BG8" s="45"/>
      <c r="BH8" s="52"/>
      <c r="BI8" s="54"/>
    </row>
    <row r="9" spans="1:61" ht="15.75" thickBot="1" thickTop="1">
      <c r="A9" s="55"/>
      <c r="B9" s="56"/>
      <c r="C9" s="57"/>
      <c r="D9" s="58"/>
      <c r="E9" s="56"/>
      <c r="F9" s="59"/>
      <c r="G9" s="57"/>
      <c r="H9" s="60"/>
      <c r="I9" s="57"/>
      <c r="J9" s="58"/>
      <c r="K9" s="59" t="s">
        <v>76</v>
      </c>
      <c r="L9" s="59" t="s">
        <v>77</v>
      </c>
      <c r="M9" s="57"/>
      <c r="N9" s="57"/>
      <c r="O9" s="61"/>
      <c r="P9" s="56"/>
      <c r="Q9" s="57"/>
      <c r="R9" s="58"/>
      <c r="S9" s="56"/>
      <c r="T9" s="57"/>
      <c r="U9" s="58"/>
      <c r="V9" s="57"/>
      <c r="W9" s="57"/>
      <c r="X9" s="57"/>
      <c r="Y9" s="58"/>
      <c r="Z9" s="56"/>
      <c r="AA9" s="57"/>
      <c r="AB9" s="57"/>
      <c r="AC9" s="58"/>
      <c r="AD9" s="56"/>
      <c r="AE9" s="57"/>
      <c r="AF9" s="57"/>
      <c r="AG9" s="57"/>
      <c r="AH9" s="58"/>
      <c r="AI9" s="59" t="s">
        <v>78</v>
      </c>
      <c r="AJ9" s="59" t="s">
        <v>79</v>
      </c>
      <c r="AK9" s="57"/>
      <c r="AL9" s="57"/>
      <c r="AM9" s="61"/>
      <c r="AN9" s="56"/>
      <c r="AO9" s="57"/>
      <c r="AP9" s="57"/>
      <c r="AQ9" s="61"/>
      <c r="AR9" s="56"/>
      <c r="AS9" s="57"/>
      <c r="AT9" s="57"/>
      <c r="AU9" s="57"/>
      <c r="AV9" s="58"/>
      <c r="AW9" s="56"/>
      <c r="AX9" s="57"/>
      <c r="AY9" s="58"/>
      <c r="AZ9" s="62"/>
      <c r="BA9" s="59"/>
      <c r="BB9" s="56"/>
      <c r="BC9" s="57"/>
      <c r="BD9" s="58"/>
      <c r="BE9" s="63"/>
      <c r="BF9" s="63"/>
      <c r="BG9" s="64">
        <f>SUM(BG10:BG42)</f>
        <v>0</v>
      </c>
      <c r="BH9" s="65"/>
      <c r="BI9" s="66"/>
    </row>
    <row r="10" spans="1:61" ht="13.5" thickTop="1">
      <c r="A10" s="67" t="s">
        <v>80</v>
      </c>
      <c r="B10" s="68" t="s">
        <v>71</v>
      </c>
      <c r="C10" s="69">
        <f>IF(B10="да",3,0)</f>
        <v>3</v>
      </c>
      <c r="D10" s="70">
        <f>C10</f>
        <v>3</v>
      </c>
      <c r="E10" s="71">
        <v>6585327379.05</v>
      </c>
      <c r="F10" s="72">
        <v>6581653607.85</v>
      </c>
      <c r="G10" s="73">
        <v>6217043572.9</v>
      </c>
      <c r="H10" s="74">
        <f>G10/E10</f>
        <v>0.9440750952911426</v>
      </c>
      <c r="I10" s="70">
        <f>IF(H10&gt;90%,1.5,IF(H10&gt;=80%,1,0))</f>
        <v>1.5</v>
      </c>
      <c r="J10" s="75">
        <f>I10</f>
        <v>1.5</v>
      </c>
      <c r="K10" s="73">
        <v>2728509400</v>
      </c>
      <c r="L10" s="76">
        <v>2669175637.84</v>
      </c>
      <c r="M10" s="77">
        <f>L10/K10</f>
        <v>0.9782541477921975</v>
      </c>
      <c r="N10" s="70">
        <f>IF(M10&gt;=100%,1,0)</f>
        <v>0</v>
      </c>
      <c r="O10" s="78">
        <f>N10</f>
        <v>0</v>
      </c>
      <c r="P10" s="79">
        <v>8</v>
      </c>
      <c r="Q10" s="70">
        <f>IF(P10&lt;=4,1,0)</f>
        <v>0</v>
      </c>
      <c r="R10" s="75">
        <f>Q10</f>
        <v>0</v>
      </c>
      <c r="S10" s="80" t="s">
        <v>71</v>
      </c>
      <c r="T10" s="69">
        <f>IF(S10="да",1,0)</f>
        <v>1</v>
      </c>
      <c r="U10" s="70">
        <f>T10</f>
        <v>1</v>
      </c>
      <c r="V10" s="81">
        <v>2005551.52</v>
      </c>
      <c r="W10" s="82">
        <f>V10</f>
        <v>2005551.52</v>
      </c>
      <c r="X10" s="83">
        <f>IF(W10=0,1,0)</f>
        <v>0</v>
      </c>
      <c r="Y10" s="84">
        <f>X10</f>
        <v>0</v>
      </c>
      <c r="Z10" s="82"/>
      <c r="AA10" s="82">
        <f>Z10</f>
        <v>0</v>
      </c>
      <c r="AB10" s="83">
        <f>IF(AA10=0,1,0)</f>
        <v>1</v>
      </c>
      <c r="AC10" s="84">
        <f>AB10</f>
        <v>1</v>
      </c>
      <c r="AD10" s="85">
        <v>315756.95</v>
      </c>
      <c r="AE10" s="86">
        <v>329630</v>
      </c>
      <c r="AF10" s="87">
        <f>AE10/AD10</f>
        <v>1.0439358500264206</v>
      </c>
      <c r="AG10" s="83">
        <f>IF(AF10&lt;1,1,0)</f>
        <v>0</v>
      </c>
      <c r="AH10" s="84">
        <f>AG10</f>
        <v>0</v>
      </c>
      <c r="AI10" s="73">
        <v>2495684670.16</v>
      </c>
      <c r="AJ10" s="73">
        <f aca="true" t="shared" si="0" ref="AJ10:AJ42">L10</f>
        <v>2669175637.84</v>
      </c>
      <c r="AK10" s="88">
        <f>AJ10/AI10</f>
        <v>1.0695163815182138</v>
      </c>
      <c r="AL10" s="70">
        <f aca="true" t="shared" si="1" ref="AL10:AL42">IF(AK10&gt;$AK$43,1.5,IF(AK10&lt;=100%,0,1))</f>
        <v>1</v>
      </c>
      <c r="AM10" s="75">
        <f>AL10</f>
        <v>1</v>
      </c>
      <c r="AN10" s="89"/>
      <c r="AO10" s="90">
        <f>AN10</f>
        <v>0</v>
      </c>
      <c r="AP10" s="83">
        <f>IF(AO10=0,1,0)</f>
        <v>1</v>
      </c>
      <c r="AQ10" s="91">
        <f>AP10</f>
        <v>1</v>
      </c>
      <c r="AR10" s="92">
        <v>1</v>
      </c>
      <c r="AS10" s="73">
        <v>1</v>
      </c>
      <c r="AT10" s="87">
        <f>AS10+AR10</f>
        <v>2</v>
      </c>
      <c r="AU10" s="83">
        <f aca="true" t="shared" si="2" ref="AU10:AV29">AT10</f>
        <v>2</v>
      </c>
      <c r="AV10" s="84">
        <f t="shared" si="2"/>
        <v>2</v>
      </c>
      <c r="AW10" s="93" t="s">
        <v>71</v>
      </c>
      <c r="AX10" s="94">
        <f>IF(AW10="да",1,0)</f>
        <v>1</v>
      </c>
      <c r="AY10" s="95">
        <f>AX10</f>
        <v>1</v>
      </c>
      <c r="AZ10" s="96" t="s">
        <v>71</v>
      </c>
      <c r="BA10" s="97" t="s">
        <v>71</v>
      </c>
      <c r="BB10" s="97" t="s">
        <v>71</v>
      </c>
      <c r="BC10" s="98">
        <f>IF(AND(AZ10="да",BA10="да",BB10="да"),1,0)</f>
        <v>1</v>
      </c>
      <c r="BD10" s="95">
        <f>BC10</f>
        <v>1</v>
      </c>
      <c r="BE10" s="99">
        <f>D10+J10+O10+R10+Y10+AC10+AH10+AM10+AQ10+AV10+AY10+BD10+U10</f>
        <v>12.5</v>
      </c>
      <c r="BF10" s="100"/>
      <c r="BG10" s="101">
        <f aca="true" t="shared" si="3" ref="BG10:BG42">ROUND($BG$43*(BF10/$BF$43),3)</f>
        <v>0</v>
      </c>
      <c r="BH10" s="162" t="s">
        <v>81</v>
      </c>
      <c r="BI10" s="163">
        <v>16</v>
      </c>
    </row>
    <row r="11" spans="1:61" ht="12.75">
      <c r="A11" s="102" t="s">
        <v>82</v>
      </c>
      <c r="B11" s="103" t="s">
        <v>71</v>
      </c>
      <c r="C11" s="69">
        <f aca="true" t="shared" si="4" ref="C11:C42">IF(B11="да",3,0)</f>
        <v>3</v>
      </c>
      <c r="D11" s="70">
        <f aca="true" t="shared" si="5" ref="D11:D42">C11</f>
        <v>3</v>
      </c>
      <c r="E11" s="71">
        <v>775225849.47</v>
      </c>
      <c r="F11" s="72">
        <v>777405992.62</v>
      </c>
      <c r="G11" s="73">
        <v>756958770.9</v>
      </c>
      <c r="H11" s="74">
        <f aca="true" t="shared" si="6" ref="H11:H42">G11/E11</f>
        <v>0.9764364428992032</v>
      </c>
      <c r="I11" s="70">
        <f aca="true" t="shared" si="7" ref="I11:I42">IF(H11&gt;90%,1.5,IF(H11&gt;=80%,1,0))</f>
        <v>1.5</v>
      </c>
      <c r="J11" s="75">
        <f aca="true" t="shared" si="8" ref="J11:J42">I11</f>
        <v>1.5</v>
      </c>
      <c r="K11" s="73">
        <v>269219840</v>
      </c>
      <c r="L11" s="76">
        <v>268864668.34</v>
      </c>
      <c r="M11" s="77">
        <f aca="true" t="shared" si="9" ref="M11:M42">L11/K11</f>
        <v>0.9986807374226208</v>
      </c>
      <c r="N11" s="70">
        <f aca="true" t="shared" si="10" ref="N11:N42">IF(M11&gt;=100%,1,0)</f>
        <v>0</v>
      </c>
      <c r="O11" s="78">
        <f aca="true" t="shared" si="11" ref="O11:O42">N11</f>
        <v>0</v>
      </c>
      <c r="P11" s="79">
        <v>7</v>
      </c>
      <c r="Q11" s="70">
        <f aca="true" t="shared" si="12" ref="Q11:Q42">IF(P11&lt;=4,1,0)</f>
        <v>0</v>
      </c>
      <c r="R11" s="75">
        <f aca="true" t="shared" si="13" ref="R11:R42">Q11</f>
        <v>0</v>
      </c>
      <c r="S11" s="80" t="s">
        <v>71</v>
      </c>
      <c r="T11" s="69">
        <f aca="true" t="shared" si="14" ref="T11:T42">IF(S11="да",1,0)</f>
        <v>1</v>
      </c>
      <c r="U11" s="70">
        <f aca="true" t="shared" si="15" ref="U11:U42">T11</f>
        <v>1</v>
      </c>
      <c r="V11" s="81">
        <v>1922700</v>
      </c>
      <c r="W11" s="82">
        <f aca="true" t="shared" si="16" ref="W11:W42">V11</f>
        <v>1922700</v>
      </c>
      <c r="X11" s="83">
        <f aca="true" t="shared" si="17" ref="X11:X42">IF(W11=0,1,0)</f>
        <v>0</v>
      </c>
      <c r="Y11" s="84">
        <f aca="true" t="shared" si="18" ref="Y11:Y42">X11</f>
        <v>0</v>
      </c>
      <c r="Z11" s="82"/>
      <c r="AA11" s="82">
        <f aca="true" t="shared" si="19" ref="AA11:AA42">Z11</f>
        <v>0</v>
      </c>
      <c r="AB11" s="83">
        <f aca="true" t="shared" si="20" ref="AB11:AB42">IF(AA11=0,1,0)</f>
        <v>1</v>
      </c>
      <c r="AC11" s="84">
        <f aca="true" t="shared" si="21" ref="AC11:AC42">AB11</f>
        <v>1</v>
      </c>
      <c r="AD11" s="85">
        <v>45630.49</v>
      </c>
      <c r="AE11" s="86">
        <v>39841.91</v>
      </c>
      <c r="AF11" s="87">
        <f aca="true" t="shared" si="22" ref="AF11:AF42">AE11/AD11</f>
        <v>0.8731422783318786</v>
      </c>
      <c r="AG11" s="83">
        <f aca="true" t="shared" si="23" ref="AG11:AG42">IF(AF11&lt;1,1,0)</f>
        <v>1</v>
      </c>
      <c r="AH11" s="84">
        <f aca="true" t="shared" si="24" ref="AH11:AH42">AG11</f>
        <v>1</v>
      </c>
      <c r="AI11" s="73">
        <v>271332842.56</v>
      </c>
      <c r="AJ11" s="73">
        <f t="shared" si="0"/>
        <v>268864668.34</v>
      </c>
      <c r="AK11" s="88">
        <f aca="true" t="shared" si="25" ref="AK11:AK42">AJ11/AI11</f>
        <v>0.9909035183624915</v>
      </c>
      <c r="AL11" s="70">
        <f t="shared" si="1"/>
        <v>0</v>
      </c>
      <c r="AM11" s="75">
        <f aca="true" t="shared" si="26" ref="AM11:AM43">AL11</f>
        <v>0</v>
      </c>
      <c r="AN11" s="89"/>
      <c r="AO11" s="90">
        <f aca="true" t="shared" si="27" ref="AO11:AO42">AN11</f>
        <v>0</v>
      </c>
      <c r="AP11" s="83">
        <f aca="true" t="shared" si="28" ref="AP11:AP42">IF(AO11=0,1,0)</f>
        <v>1</v>
      </c>
      <c r="AQ11" s="91">
        <f aca="true" t="shared" si="29" ref="AQ11:AQ42">AP11</f>
        <v>1</v>
      </c>
      <c r="AR11" s="92"/>
      <c r="AS11" s="73">
        <v>1</v>
      </c>
      <c r="AT11" s="87">
        <f aca="true" t="shared" si="30" ref="AT11:AT42">AS11+AR11</f>
        <v>1</v>
      </c>
      <c r="AU11" s="83">
        <f t="shared" si="2"/>
        <v>1</v>
      </c>
      <c r="AV11" s="84">
        <f t="shared" si="2"/>
        <v>1</v>
      </c>
      <c r="AW11" s="93" t="s">
        <v>71</v>
      </c>
      <c r="AX11" s="94">
        <f aca="true" t="shared" si="31" ref="AX11:AX42">IF(AW11="да",1,0)</f>
        <v>1</v>
      </c>
      <c r="AY11" s="95">
        <f aca="true" t="shared" si="32" ref="AY11:AY42">AX11</f>
        <v>1</v>
      </c>
      <c r="AZ11" s="104" t="s">
        <v>71</v>
      </c>
      <c r="BA11" s="105" t="s">
        <v>71</v>
      </c>
      <c r="BB11" s="105" t="s">
        <v>71</v>
      </c>
      <c r="BC11" s="98">
        <f aca="true" t="shared" si="33" ref="BC11:BC42">IF(AND(AZ11="да",BA11="да",BB11="да"),1,0)</f>
        <v>1</v>
      </c>
      <c r="BD11" s="95">
        <f aca="true" t="shared" si="34" ref="BD11:BD42">BC11</f>
        <v>1</v>
      </c>
      <c r="BE11" s="99">
        <f aca="true" t="shared" si="35" ref="BE11:BE42">D11+J11+O11+R11+Y11+AC11+AH11+AM11+AQ11+AV11+AY11+BD11+U11</f>
        <v>11.5</v>
      </c>
      <c r="BF11" s="100"/>
      <c r="BG11" s="101">
        <f t="shared" si="3"/>
        <v>0</v>
      </c>
      <c r="BH11" s="162" t="s">
        <v>90</v>
      </c>
      <c r="BI11" s="163">
        <v>16</v>
      </c>
    </row>
    <row r="12" spans="1:61" ht="12.75">
      <c r="A12" s="102" t="s">
        <v>85</v>
      </c>
      <c r="B12" s="103" t="s">
        <v>71</v>
      </c>
      <c r="C12" s="69">
        <f t="shared" si="4"/>
        <v>3</v>
      </c>
      <c r="D12" s="70">
        <f t="shared" si="5"/>
        <v>3</v>
      </c>
      <c r="E12" s="71">
        <v>986655157.09</v>
      </c>
      <c r="F12" s="72">
        <v>1139699039.91</v>
      </c>
      <c r="G12" s="73">
        <v>977930583.67</v>
      </c>
      <c r="H12" s="74">
        <f t="shared" si="6"/>
        <v>0.9911574237895517</v>
      </c>
      <c r="I12" s="70">
        <f t="shared" si="7"/>
        <v>1.5</v>
      </c>
      <c r="J12" s="75">
        <f t="shared" si="8"/>
        <v>1.5</v>
      </c>
      <c r="K12" s="73">
        <v>406286013.39</v>
      </c>
      <c r="L12" s="76">
        <v>413991642.22</v>
      </c>
      <c r="M12" s="77">
        <f t="shared" si="9"/>
        <v>1.0189660204290698</v>
      </c>
      <c r="N12" s="70">
        <f t="shared" si="10"/>
        <v>1</v>
      </c>
      <c r="O12" s="78">
        <f t="shared" si="11"/>
        <v>1</v>
      </c>
      <c r="P12" s="79">
        <v>16</v>
      </c>
      <c r="Q12" s="70">
        <f t="shared" si="12"/>
        <v>0</v>
      </c>
      <c r="R12" s="75">
        <f t="shared" si="13"/>
        <v>0</v>
      </c>
      <c r="S12" s="80" t="s">
        <v>71</v>
      </c>
      <c r="T12" s="69">
        <f t="shared" si="14"/>
        <v>1</v>
      </c>
      <c r="U12" s="70">
        <f t="shared" si="15"/>
        <v>1</v>
      </c>
      <c r="V12" s="81"/>
      <c r="W12" s="82">
        <f t="shared" si="16"/>
        <v>0</v>
      </c>
      <c r="X12" s="83">
        <f t="shared" si="17"/>
        <v>1</v>
      </c>
      <c r="Y12" s="84">
        <f t="shared" si="18"/>
        <v>1</v>
      </c>
      <c r="Z12" s="82"/>
      <c r="AA12" s="82">
        <f t="shared" si="19"/>
        <v>0</v>
      </c>
      <c r="AB12" s="83">
        <f t="shared" si="20"/>
        <v>1</v>
      </c>
      <c r="AC12" s="84">
        <f t="shared" si="21"/>
        <v>1</v>
      </c>
      <c r="AD12" s="85">
        <v>14398.93</v>
      </c>
      <c r="AE12" s="86">
        <v>19363.44</v>
      </c>
      <c r="AF12" s="87">
        <f t="shared" si="22"/>
        <v>1.3447832582004355</v>
      </c>
      <c r="AG12" s="83">
        <f t="shared" si="23"/>
        <v>0</v>
      </c>
      <c r="AH12" s="84">
        <f t="shared" si="24"/>
        <v>0</v>
      </c>
      <c r="AI12" s="73">
        <v>360778227.79</v>
      </c>
      <c r="AJ12" s="73">
        <f t="shared" si="0"/>
        <v>413991642.22</v>
      </c>
      <c r="AK12" s="88">
        <f t="shared" si="25"/>
        <v>1.1474961910976906</v>
      </c>
      <c r="AL12" s="70">
        <f t="shared" si="1"/>
        <v>1.5</v>
      </c>
      <c r="AM12" s="75">
        <f t="shared" si="26"/>
        <v>1.5</v>
      </c>
      <c r="AN12" s="89"/>
      <c r="AO12" s="90">
        <f t="shared" si="27"/>
        <v>0</v>
      </c>
      <c r="AP12" s="83">
        <f t="shared" si="28"/>
        <v>1</v>
      </c>
      <c r="AQ12" s="91">
        <f t="shared" si="29"/>
        <v>1</v>
      </c>
      <c r="AR12" s="92"/>
      <c r="AS12" s="73">
        <v>1</v>
      </c>
      <c r="AT12" s="87">
        <f t="shared" si="30"/>
        <v>1</v>
      </c>
      <c r="AU12" s="83">
        <f t="shared" si="2"/>
        <v>1</v>
      </c>
      <c r="AV12" s="84">
        <f t="shared" si="2"/>
        <v>1</v>
      </c>
      <c r="AW12" s="93" t="s">
        <v>71</v>
      </c>
      <c r="AX12" s="94">
        <f t="shared" si="31"/>
        <v>1</v>
      </c>
      <c r="AY12" s="95">
        <f t="shared" si="32"/>
        <v>1</v>
      </c>
      <c r="AZ12" s="104" t="s">
        <v>71</v>
      </c>
      <c r="BA12" s="105" t="s">
        <v>71</v>
      </c>
      <c r="BB12" s="105" t="s">
        <v>71</v>
      </c>
      <c r="BC12" s="98">
        <f t="shared" si="33"/>
        <v>1</v>
      </c>
      <c r="BD12" s="95">
        <f t="shared" si="34"/>
        <v>1</v>
      </c>
      <c r="BE12" s="99">
        <f t="shared" si="35"/>
        <v>14</v>
      </c>
      <c r="BF12" s="100"/>
      <c r="BG12" s="100">
        <f t="shared" si="3"/>
        <v>0</v>
      </c>
      <c r="BH12" s="162" t="s">
        <v>100</v>
      </c>
      <c r="BI12" s="163">
        <v>15.5</v>
      </c>
    </row>
    <row r="13" spans="1:61" ht="12.75">
      <c r="A13" s="102" t="s">
        <v>87</v>
      </c>
      <c r="B13" s="103" t="s">
        <v>71</v>
      </c>
      <c r="C13" s="69">
        <f t="shared" si="4"/>
        <v>3</v>
      </c>
      <c r="D13" s="70">
        <f t="shared" si="5"/>
        <v>3</v>
      </c>
      <c r="E13" s="71">
        <v>525036152</v>
      </c>
      <c r="F13" s="72">
        <v>571914048.33</v>
      </c>
      <c r="G13" s="73">
        <v>517131559.61</v>
      </c>
      <c r="H13" s="74">
        <f t="shared" si="6"/>
        <v>0.984944670267201</v>
      </c>
      <c r="I13" s="70">
        <f t="shared" si="7"/>
        <v>1.5</v>
      </c>
      <c r="J13" s="75">
        <f t="shared" si="8"/>
        <v>1.5</v>
      </c>
      <c r="K13" s="73">
        <v>261750000</v>
      </c>
      <c r="L13" s="76">
        <v>278617887.43</v>
      </c>
      <c r="M13" s="77">
        <f t="shared" si="9"/>
        <v>1.0644427408978032</v>
      </c>
      <c r="N13" s="70">
        <f t="shared" si="10"/>
        <v>1</v>
      </c>
      <c r="O13" s="78">
        <f t="shared" si="11"/>
        <v>1</v>
      </c>
      <c r="P13" s="79">
        <v>12</v>
      </c>
      <c r="Q13" s="70">
        <f t="shared" si="12"/>
        <v>0</v>
      </c>
      <c r="R13" s="75">
        <f t="shared" si="13"/>
        <v>0</v>
      </c>
      <c r="S13" s="80" t="s">
        <v>71</v>
      </c>
      <c r="T13" s="69">
        <f t="shared" si="14"/>
        <v>1</v>
      </c>
      <c r="U13" s="70">
        <f t="shared" si="15"/>
        <v>1</v>
      </c>
      <c r="V13" s="107"/>
      <c r="W13" s="82">
        <f t="shared" si="16"/>
        <v>0</v>
      </c>
      <c r="X13" s="83">
        <f t="shared" si="17"/>
        <v>1</v>
      </c>
      <c r="Y13" s="84">
        <f t="shared" si="18"/>
        <v>1</v>
      </c>
      <c r="Z13" s="82"/>
      <c r="AA13" s="82">
        <f t="shared" si="19"/>
        <v>0</v>
      </c>
      <c r="AB13" s="83">
        <f t="shared" si="20"/>
        <v>1</v>
      </c>
      <c r="AC13" s="84">
        <f t="shared" si="21"/>
        <v>1</v>
      </c>
      <c r="AD13" s="85">
        <v>6371.11</v>
      </c>
      <c r="AE13" s="86">
        <v>15239.31</v>
      </c>
      <c r="AF13" s="87">
        <f t="shared" si="22"/>
        <v>2.3919395521345574</v>
      </c>
      <c r="AG13" s="83">
        <f t="shared" si="23"/>
        <v>0</v>
      </c>
      <c r="AH13" s="84">
        <f t="shared" si="24"/>
        <v>0</v>
      </c>
      <c r="AI13" s="73">
        <v>228636095.42000005</v>
      </c>
      <c r="AJ13" s="73">
        <f t="shared" si="0"/>
        <v>278617887.43</v>
      </c>
      <c r="AK13" s="88">
        <f t="shared" si="25"/>
        <v>1.218608491883945</v>
      </c>
      <c r="AL13" s="70">
        <f t="shared" si="1"/>
        <v>1.5</v>
      </c>
      <c r="AM13" s="75">
        <f t="shared" si="26"/>
        <v>1.5</v>
      </c>
      <c r="AN13" s="89"/>
      <c r="AO13" s="90">
        <f t="shared" si="27"/>
        <v>0</v>
      </c>
      <c r="AP13" s="83">
        <f t="shared" si="28"/>
        <v>1</v>
      </c>
      <c r="AQ13" s="91">
        <f t="shared" si="29"/>
        <v>1</v>
      </c>
      <c r="AR13" s="92">
        <v>1</v>
      </c>
      <c r="AS13" s="73">
        <v>1</v>
      </c>
      <c r="AT13" s="87">
        <f t="shared" si="30"/>
        <v>2</v>
      </c>
      <c r="AU13" s="83">
        <f t="shared" si="2"/>
        <v>2</v>
      </c>
      <c r="AV13" s="84">
        <f t="shared" si="2"/>
        <v>2</v>
      </c>
      <c r="AW13" s="93" t="s">
        <v>71</v>
      </c>
      <c r="AX13" s="94">
        <f t="shared" si="31"/>
        <v>1</v>
      </c>
      <c r="AY13" s="95">
        <f t="shared" si="32"/>
        <v>1</v>
      </c>
      <c r="AZ13" s="104" t="s">
        <v>71</v>
      </c>
      <c r="BA13" s="105" t="s">
        <v>71</v>
      </c>
      <c r="BB13" s="105" t="s">
        <v>71</v>
      </c>
      <c r="BC13" s="98">
        <f t="shared" si="33"/>
        <v>1</v>
      </c>
      <c r="BD13" s="95">
        <f t="shared" si="34"/>
        <v>1</v>
      </c>
      <c r="BE13" s="99">
        <f t="shared" si="35"/>
        <v>15</v>
      </c>
      <c r="BF13" s="100">
        <f>BE13</f>
        <v>15</v>
      </c>
      <c r="BG13" s="100">
        <f t="shared" si="3"/>
        <v>0</v>
      </c>
      <c r="BH13" s="162" t="s">
        <v>84</v>
      </c>
      <c r="BI13" s="163">
        <v>15.5</v>
      </c>
    </row>
    <row r="14" spans="1:61" ht="12.75">
      <c r="A14" s="102" t="s">
        <v>81</v>
      </c>
      <c r="B14" s="103" t="s">
        <v>71</v>
      </c>
      <c r="C14" s="69">
        <f t="shared" si="4"/>
        <v>3</v>
      </c>
      <c r="D14" s="70">
        <f t="shared" si="5"/>
        <v>3</v>
      </c>
      <c r="E14" s="71">
        <v>293857606.52</v>
      </c>
      <c r="F14" s="72">
        <v>308795992.04</v>
      </c>
      <c r="G14" s="73">
        <v>287155057.52</v>
      </c>
      <c r="H14" s="74">
        <f t="shared" si="6"/>
        <v>0.9771911672480602</v>
      </c>
      <c r="I14" s="70">
        <f t="shared" si="7"/>
        <v>1.5</v>
      </c>
      <c r="J14" s="75">
        <f t="shared" si="8"/>
        <v>1.5</v>
      </c>
      <c r="K14" s="73">
        <v>76937608.05</v>
      </c>
      <c r="L14" s="76">
        <v>82851039.25</v>
      </c>
      <c r="M14" s="77">
        <f t="shared" si="9"/>
        <v>1.0768600863722848</v>
      </c>
      <c r="N14" s="70">
        <f t="shared" si="10"/>
        <v>1</v>
      </c>
      <c r="O14" s="78">
        <f t="shared" si="11"/>
        <v>1</v>
      </c>
      <c r="P14" s="79">
        <v>7</v>
      </c>
      <c r="Q14" s="70">
        <f t="shared" si="12"/>
        <v>0</v>
      </c>
      <c r="R14" s="75">
        <f t="shared" si="13"/>
        <v>0</v>
      </c>
      <c r="S14" s="80" t="s">
        <v>71</v>
      </c>
      <c r="T14" s="69">
        <f t="shared" si="14"/>
        <v>1</v>
      </c>
      <c r="U14" s="70">
        <f t="shared" si="15"/>
        <v>1</v>
      </c>
      <c r="V14" s="107"/>
      <c r="W14" s="82">
        <f t="shared" si="16"/>
        <v>0</v>
      </c>
      <c r="X14" s="83">
        <f t="shared" si="17"/>
        <v>1</v>
      </c>
      <c r="Y14" s="84">
        <f t="shared" si="18"/>
        <v>1</v>
      </c>
      <c r="Z14" s="82"/>
      <c r="AA14" s="82">
        <f t="shared" si="19"/>
        <v>0</v>
      </c>
      <c r="AB14" s="83">
        <f t="shared" si="20"/>
        <v>1</v>
      </c>
      <c r="AC14" s="84">
        <f t="shared" si="21"/>
        <v>1</v>
      </c>
      <c r="AD14" s="85">
        <v>6080.62</v>
      </c>
      <c r="AE14" s="86">
        <v>6006.08</v>
      </c>
      <c r="AF14" s="87">
        <f t="shared" si="22"/>
        <v>0.9877413816354254</v>
      </c>
      <c r="AG14" s="83">
        <f t="shared" si="23"/>
        <v>1</v>
      </c>
      <c r="AH14" s="84">
        <f t="shared" si="24"/>
        <v>1</v>
      </c>
      <c r="AI14" s="73">
        <v>66249320.089999996</v>
      </c>
      <c r="AJ14" s="73">
        <f t="shared" si="0"/>
        <v>82851039.25</v>
      </c>
      <c r="AK14" s="88">
        <f t="shared" si="25"/>
        <v>1.2505945591207048</v>
      </c>
      <c r="AL14" s="70">
        <f t="shared" si="1"/>
        <v>1.5</v>
      </c>
      <c r="AM14" s="75">
        <f t="shared" si="26"/>
        <v>1.5</v>
      </c>
      <c r="AN14" s="89"/>
      <c r="AO14" s="90">
        <f t="shared" si="27"/>
        <v>0</v>
      </c>
      <c r="AP14" s="83">
        <f t="shared" si="28"/>
        <v>1</v>
      </c>
      <c r="AQ14" s="91">
        <f t="shared" si="29"/>
        <v>1</v>
      </c>
      <c r="AR14" s="92">
        <v>1</v>
      </c>
      <c r="AS14" s="73">
        <v>1</v>
      </c>
      <c r="AT14" s="87">
        <f t="shared" si="30"/>
        <v>2</v>
      </c>
      <c r="AU14" s="83">
        <f t="shared" si="2"/>
        <v>2</v>
      </c>
      <c r="AV14" s="84">
        <f t="shared" si="2"/>
        <v>2</v>
      </c>
      <c r="AW14" s="93" t="s">
        <v>71</v>
      </c>
      <c r="AX14" s="94">
        <f t="shared" si="31"/>
        <v>1</v>
      </c>
      <c r="AY14" s="95">
        <f t="shared" si="32"/>
        <v>1</v>
      </c>
      <c r="AZ14" s="104" t="s">
        <v>71</v>
      </c>
      <c r="BA14" s="105" t="s">
        <v>71</v>
      </c>
      <c r="BB14" s="105" t="s">
        <v>71</v>
      </c>
      <c r="BC14" s="98">
        <f t="shared" si="33"/>
        <v>1</v>
      </c>
      <c r="BD14" s="95">
        <f t="shared" si="34"/>
        <v>1</v>
      </c>
      <c r="BE14" s="99">
        <f t="shared" si="35"/>
        <v>16</v>
      </c>
      <c r="BF14" s="100">
        <f>BE14</f>
        <v>16</v>
      </c>
      <c r="BG14" s="100">
        <f t="shared" si="3"/>
        <v>0</v>
      </c>
      <c r="BH14" s="162" t="s">
        <v>86</v>
      </c>
      <c r="BI14" s="163">
        <v>15.5</v>
      </c>
    </row>
    <row r="15" spans="1:61" ht="12.75">
      <c r="A15" s="102" t="s">
        <v>89</v>
      </c>
      <c r="B15" s="103" t="s">
        <v>71</v>
      </c>
      <c r="C15" s="69">
        <f t="shared" si="4"/>
        <v>3</v>
      </c>
      <c r="D15" s="70">
        <f t="shared" si="5"/>
        <v>3</v>
      </c>
      <c r="E15" s="71">
        <v>369415187.57</v>
      </c>
      <c r="F15" s="72">
        <v>339662244.7</v>
      </c>
      <c r="G15" s="73">
        <v>326972211.7</v>
      </c>
      <c r="H15" s="74">
        <f t="shared" si="6"/>
        <v>0.885107658542172</v>
      </c>
      <c r="I15" s="70">
        <f t="shared" si="7"/>
        <v>1</v>
      </c>
      <c r="J15" s="75">
        <f t="shared" si="8"/>
        <v>1</v>
      </c>
      <c r="K15" s="73">
        <v>86210044.97</v>
      </c>
      <c r="L15" s="76">
        <v>87185600.67</v>
      </c>
      <c r="M15" s="77">
        <f t="shared" si="9"/>
        <v>1.0113160328397865</v>
      </c>
      <c r="N15" s="70">
        <f t="shared" si="10"/>
        <v>1</v>
      </c>
      <c r="O15" s="78">
        <f t="shared" si="11"/>
        <v>1</v>
      </c>
      <c r="P15" s="79">
        <v>9</v>
      </c>
      <c r="Q15" s="70">
        <f t="shared" si="12"/>
        <v>0</v>
      </c>
      <c r="R15" s="75">
        <f t="shared" si="13"/>
        <v>0</v>
      </c>
      <c r="S15" s="80" t="s">
        <v>71</v>
      </c>
      <c r="T15" s="69">
        <f t="shared" si="14"/>
        <v>1</v>
      </c>
      <c r="U15" s="70">
        <f t="shared" si="15"/>
        <v>1</v>
      </c>
      <c r="V15" s="107"/>
      <c r="W15" s="82">
        <f t="shared" si="16"/>
        <v>0</v>
      </c>
      <c r="X15" s="83">
        <f t="shared" si="17"/>
        <v>1</v>
      </c>
      <c r="Y15" s="84">
        <f t="shared" si="18"/>
        <v>1</v>
      </c>
      <c r="Z15" s="82"/>
      <c r="AA15" s="82">
        <f t="shared" si="19"/>
        <v>0</v>
      </c>
      <c r="AB15" s="83">
        <f t="shared" si="20"/>
        <v>1</v>
      </c>
      <c r="AC15" s="84">
        <f t="shared" si="21"/>
        <v>1</v>
      </c>
      <c r="AD15" s="85">
        <v>117165.56</v>
      </c>
      <c r="AE15" s="86">
        <v>122939.13</v>
      </c>
      <c r="AF15" s="87">
        <f t="shared" si="22"/>
        <v>1.0492770230432902</v>
      </c>
      <c r="AG15" s="83">
        <f t="shared" si="23"/>
        <v>0</v>
      </c>
      <c r="AH15" s="84">
        <f t="shared" si="24"/>
        <v>0</v>
      </c>
      <c r="AI15" s="73">
        <v>77018810.49999999</v>
      </c>
      <c r="AJ15" s="73">
        <f t="shared" si="0"/>
        <v>87185600.67</v>
      </c>
      <c r="AK15" s="88">
        <f t="shared" si="25"/>
        <v>1.1320039884282558</v>
      </c>
      <c r="AL15" s="70">
        <f t="shared" si="1"/>
        <v>1.5</v>
      </c>
      <c r="AM15" s="75">
        <f t="shared" si="26"/>
        <v>1.5</v>
      </c>
      <c r="AN15" s="89"/>
      <c r="AO15" s="90">
        <f t="shared" si="27"/>
        <v>0</v>
      </c>
      <c r="AP15" s="83">
        <f t="shared" si="28"/>
        <v>1</v>
      </c>
      <c r="AQ15" s="91">
        <f t="shared" si="29"/>
        <v>1</v>
      </c>
      <c r="AR15" s="92"/>
      <c r="AS15" s="73">
        <v>1</v>
      </c>
      <c r="AT15" s="87">
        <f t="shared" si="30"/>
        <v>1</v>
      </c>
      <c r="AU15" s="83">
        <f t="shared" si="2"/>
        <v>1</v>
      </c>
      <c r="AV15" s="84">
        <f t="shared" si="2"/>
        <v>1</v>
      </c>
      <c r="AW15" s="93" t="s">
        <v>71</v>
      </c>
      <c r="AX15" s="94">
        <f t="shared" si="31"/>
        <v>1</v>
      </c>
      <c r="AY15" s="95">
        <f t="shared" si="32"/>
        <v>1</v>
      </c>
      <c r="AZ15" s="104" t="s">
        <v>71</v>
      </c>
      <c r="BA15" s="105" t="s">
        <v>71</v>
      </c>
      <c r="BB15" s="105" t="s">
        <v>71</v>
      </c>
      <c r="BC15" s="98">
        <f t="shared" si="33"/>
        <v>1</v>
      </c>
      <c r="BD15" s="95">
        <f t="shared" si="34"/>
        <v>1</v>
      </c>
      <c r="BE15" s="99">
        <f t="shared" si="35"/>
        <v>13.5</v>
      </c>
      <c r="BF15" s="100"/>
      <c r="BG15" s="100">
        <f t="shared" si="3"/>
        <v>0</v>
      </c>
      <c r="BH15" s="162" t="s">
        <v>87</v>
      </c>
      <c r="BI15" s="163">
        <v>15</v>
      </c>
    </row>
    <row r="16" spans="1:61" ht="12.75">
      <c r="A16" s="106" t="s">
        <v>91</v>
      </c>
      <c r="B16" s="103" t="s">
        <v>83</v>
      </c>
      <c r="C16" s="69">
        <f t="shared" si="4"/>
        <v>0</v>
      </c>
      <c r="D16" s="70">
        <f t="shared" si="5"/>
        <v>0</v>
      </c>
      <c r="E16" s="71">
        <v>1316537373.72</v>
      </c>
      <c r="F16" s="72">
        <v>1306429481.98</v>
      </c>
      <c r="G16" s="73">
        <v>958363137.34</v>
      </c>
      <c r="H16" s="74">
        <f t="shared" si="6"/>
        <v>0.7279422190895006</v>
      </c>
      <c r="I16" s="70">
        <f t="shared" si="7"/>
        <v>0</v>
      </c>
      <c r="J16" s="75">
        <f t="shared" si="8"/>
        <v>0</v>
      </c>
      <c r="K16" s="73">
        <v>399253620.51</v>
      </c>
      <c r="L16" s="76">
        <v>382023408.16</v>
      </c>
      <c r="M16" s="77">
        <f t="shared" si="9"/>
        <v>0.9568439421338487</v>
      </c>
      <c r="N16" s="70">
        <f t="shared" si="10"/>
        <v>0</v>
      </c>
      <c r="O16" s="78">
        <f t="shared" si="11"/>
        <v>0</v>
      </c>
      <c r="P16" s="79">
        <v>6</v>
      </c>
      <c r="Q16" s="70">
        <f t="shared" si="12"/>
        <v>0</v>
      </c>
      <c r="R16" s="75">
        <f t="shared" si="13"/>
        <v>0</v>
      </c>
      <c r="S16" s="80" t="s">
        <v>71</v>
      </c>
      <c r="T16" s="69">
        <f t="shared" si="14"/>
        <v>1</v>
      </c>
      <c r="U16" s="70">
        <f t="shared" si="15"/>
        <v>1</v>
      </c>
      <c r="V16" s="107"/>
      <c r="W16" s="82">
        <f t="shared" si="16"/>
        <v>0</v>
      </c>
      <c r="X16" s="83">
        <f t="shared" si="17"/>
        <v>1</v>
      </c>
      <c r="Y16" s="84">
        <f t="shared" si="18"/>
        <v>1</v>
      </c>
      <c r="Z16" s="82"/>
      <c r="AA16" s="82">
        <f t="shared" si="19"/>
        <v>0</v>
      </c>
      <c r="AB16" s="83">
        <f t="shared" si="20"/>
        <v>1</v>
      </c>
      <c r="AC16" s="84">
        <f t="shared" si="21"/>
        <v>1</v>
      </c>
      <c r="AD16" s="85">
        <v>50239.65</v>
      </c>
      <c r="AE16" s="86">
        <v>50998.07</v>
      </c>
      <c r="AF16" s="87">
        <f t="shared" si="22"/>
        <v>1.0150960446579544</v>
      </c>
      <c r="AG16" s="83">
        <f t="shared" si="23"/>
        <v>0</v>
      </c>
      <c r="AH16" s="84">
        <f t="shared" si="24"/>
        <v>0</v>
      </c>
      <c r="AI16" s="73">
        <v>320443033.40999997</v>
      </c>
      <c r="AJ16" s="73">
        <f t="shared" si="0"/>
        <v>382023408.16</v>
      </c>
      <c r="AK16" s="88">
        <f t="shared" si="25"/>
        <v>1.192172612069894</v>
      </c>
      <c r="AL16" s="70">
        <f t="shared" si="1"/>
        <v>1.5</v>
      </c>
      <c r="AM16" s="75">
        <f t="shared" si="26"/>
        <v>1.5</v>
      </c>
      <c r="AN16" s="89"/>
      <c r="AO16" s="90">
        <f t="shared" si="27"/>
        <v>0</v>
      </c>
      <c r="AP16" s="83">
        <f t="shared" si="28"/>
        <v>1</v>
      </c>
      <c r="AQ16" s="91">
        <f t="shared" si="29"/>
        <v>1</v>
      </c>
      <c r="AR16" s="92"/>
      <c r="AS16" s="73">
        <v>1</v>
      </c>
      <c r="AT16" s="87">
        <f t="shared" si="30"/>
        <v>1</v>
      </c>
      <c r="AU16" s="83">
        <f t="shared" si="2"/>
        <v>1</v>
      </c>
      <c r="AV16" s="84">
        <f t="shared" si="2"/>
        <v>1</v>
      </c>
      <c r="AW16" s="93" t="s">
        <v>92</v>
      </c>
      <c r="AX16" s="94">
        <f t="shared" si="31"/>
        <v>0</v>
      </c>
      <c r="AY16" s="95">
        <f t="shared" si="32"/>
        <v>0</v>
      </c>
      <c r="AZ16" s="104" t="s">
        <v>83</v>
      </c>
      <c r="BA16" s="105" t="s">
        <v>83</v>
      </c>
      <c r="BB16" s="105" t="s">
        <v>71</v>
      </c>
      <c r="BC16" s="98">
        <f t="shared" si="33"/>
        <v>0</v>
      </c>
      <c r="BD16" s="95">
        <f t="shared" si="34"/>
        <v>0</v>
      </c>
      <c r="BE16" s="99">
        <f t="shared" si="35"/>
        <v>6.5</v>
      </c>
      <c r="BF16" s="100"/>
      <c r="BG16" s="100">
        <f t="shared" si="3"/>
        <v>0</v>
      </c>
      <c r="BH16" s="162" t="s">
        <v>98</v>
      </c>
      <c r="BI16" s="163">
        <v>15</v>
      </c>
    </row>
    <row r="17" spans="1:61" ht="12.75">
      <c r="A17" s="102" t="s">
        <v>94</v>
      </c>
      <c r="B17" s="103" t="s">
        <v>71</v>
      </c>
      <c r="C17" s="69">
        <f t="shared" si="4"/>
        <v>3</v>
      </c>
      <c r="D17" s="70">
        <f t="shared" si="5"/>
        <v>3</v>
      </c>
      <c r="E17" s="71">
        <v>319267399.23</v>
      </c>
      <c r="F17" s="72">
        <v>409528047.91</v>
      </c>
      <c r="G17" s="73">
        <v>260454298.23</v>
      </c>
      <c r="H17" s="74">
        <f t="shared" si="6"/>
        <v>0.8157873270435886</v>
      </c>
      <c r="I17" s="70">
        <f t="shared" si="7"/>
        <v>1</v>
      </c>
      <c r="J17" s="75">
        <f t="shared" si="8"/>
        <v>1</v>
      </c>
      <c r="K17" s="73">
        <v>125484855.34</v>
      </c>
      <c r="L17" s="76">
        <v>128245410.1</v>
      </c>
      <c r="M17" s="77">
        <f t="shared" si="9"/>
        <v>1.0219991070039511</v>
      </c>
      <c r="N17" s="70">
        <f t="shared" si="10"/>
        <v>1</v>
      </c>
      <c r="O17" s="78">
        <f t="shared" si="11"/>
        <v>1</v>
      </c>
      <c r="P17" s="79">
        <v>5</v>
      </c>
      <c r="Q17" s="70">
        <f t="shared" si="12"/>
        <v>0</v>
      </c>
      <c r="R17" s="75">
        <f t="shared" si="13"/>
        <v>0</v>
      </c>
      <c r="S17" s="80" t="s">
        <v>71</v>
      </c>
      <c r="T17" s="69">
        <f t="shared" si="14"/>
        <v>1</v>
      </c>
      <c r="U17" s="70">
        <f t="shared" si="15"/>
        <v>1</v>
      </c>
      <c r="V17" s="107"/>
      <c r="W17" s="82">
        <f t="shared" si="16"/>
        <v>0</v>
      </c>
      <c r="X17" s="83">
        <f t="shared" si="17"/>
        <v>1</v>
      </c>
      <c r="Y17" s="84">
        <f t="shared" si="18"/>
        <v>1</v>
      </c>
      <c r="Z17" s="82"/>
      <c r="AA17" s="82">
        <f t="shared" si="19"/>
        <v>0</v>
      </c>
      <c r="AB17" s="83">
        <f t="shared" si="20"/>
        <v>1</v>
      </c>
      <c r="AC17" s="84">
        <f t="shared" si="21"/>
        <v>1</v>
      </c>
      <c r="AD17" s="85">
        <v>5376.54</v>
      </c>
      <c r="AE17" s="86">
        <v>8328.7</v>
      </c>
      <c r="AF17" s="87">
        <f t="shared" si="22"/>
        <v>1.549081751460977</v>
      </c>
      <c r="AG17" s="83">
        <f t="shared" si="23"/>
        <v>0</v>
      </c>
      <c r="AH17" s="84">
        <f t="shared" si="24"/>
        <v>0</v>
      </c>
      <c r="AI17" s="73">
        <v>82914108.69</v>
      </c>
      <c r="AJ17" s="73">
        <f t="shared" si="0"/>
        <v>128245410.1</v>
      </c>
      <c r="AK17" s="88">
        <f t="shared" si="25"/>
        <v>1.5467260292151854</v>
      </c>
      <c r="AL17" s="70">
        <f t="shared" si="1"/>
        <v>1.5</v>
      </c>
      <c r="AM17" s="75">
        <f t="shared" si="26"/>
        <v>1.5</v>
      </c>
      <c r="AN17" s="89"/>
      <c r="AO17" s="90">
        <f t="shared" si="27"/>
        <v>0</v>
      </c>
      <c r="AP17" s="83">
        <f t="shared" si="28"/>
        <v>1</v>
      </c>
      <c r="AQ17" s="91">
        <f t="shared" si="29"/>
        <v>1</v>
      </c>
      <c r="AR17" s="92"/>
      <c r="AS17" s="73">
        <v>1</v>
      </c>
      <c r="AT17" s="87">
        <f t="shared" si="30"/>
        <v>1</v>
      </c>
      <c r="AU17" s="83">
        <f t="shared" si="2"/>
        <v>1</v>
      </c>
      <c r="AV17" s="84">
        <f t="shared" si="2"/>
        <v>1</v>
      </c>
      <c r="AW17" s="93" t="s">
        <v>71</v>
      </c>
      <c r="AX17" s="94">
        <f t="shared" si="31"/>
        <v>1</v>
      </c>
      <c r="AY17" s="95">
        <f t="shared" si="32"/>
        <v>1</v>
      </c>
      <c r="AZ17" s="104" t="s">
        <v>71</v>
      </c>
      <c r="BA17" s="105" t="s">
        <v>71</v>
      </c>
      <c r="BB17" s="105" t="s">
        <v>71</v>
      </c>
      <c r="BC17" s="98">
        <f t="shared" si="33"/>
        <v>1</v>
      </c>
      <c r="BD17" s="95">
        <f t="shared" si="34"/>
        <v>1</v>
      </c>
      <c r="BE17" s="99">
        <f t="shared" si="35"/>
        <v>13.5</v>
      </c>
      <c r="BF17" s="100"/>
      <c r="BG17" s="100">
        <f t="shared" si="3"/>
        <v>0</v>
      </c>
      <c r="BH17" s="162" t="s">
        <v>88</v>
      </c>
      <c r="BI17" s="163">
        <v>14.5</v>
      </c>
    </row>
    <row r="18" spans="1:61" ht="12.75">
      <c r="A18" s="102" t="s">
        <v>90</v>
      </c>
      <c r="B18" s="103" t="s">
        <v>71</v>
      </c>
      <c r="C18" s="69">
        <f t="shared" si="4"/>
        <v>3</v>
      </c>
      <c r="D18" s="70">
        <f t="shared" si="5"/>
        <v>3</v>
      </c>
      <c r="E18" s="71">
        <v>275012478.72</v>
      </c>
      <c r="F18" s="72">
        <v>270686931.5</v>
      </c>
      <c r="G18" s="73">
        <v>248688912</v>
      </c>
      <c r="H18" s="74">
        <f t="shared" si="6"/>
        <v>0.9042822825985253</v>
      </c>
      <c r="I18" s="70">
        <f t="shared" si="7"/>
        <v>1.5</v>
      </c>
      <c r="J18" s="75">
        <f t="shared" si="8"/>
        <v>1.5</v>
      </c>
      <c r="K18" s="73">
        <v>57055270</v>
      </c>
      <c r="L18" s="76">
        <v>58206395.33</v>
      </c>
      <c r="M18" s="77">
        <f t="shared" si="9"/>
        <v>1.0201756179578152</v>
      </c>
      <c r="N18" s="70">
        <f t="shared" si="10"/>
        <v>1</v>
      </c>
      <c r="O18" s="78">
        <f t="shared" si="11"/>
        <v>1</v>
      </c>
      <c r="P18" s="79">
        <v>1</v>
      </c>
      <c r="Q18" s="70">
        <f t="shared" si="12"/>
        <v>1</v>
      </c>
      <c r="R18" s="75">
        <f t="shared" si="13"/>
        <v>1</v>
      </c>
      <c r="S18" s="80" t="s">
        <v>71</v>
      </c>
      <c r="T18" s="69">
        <f t="shared" si="14"/>
        <v>1</v>
      </c>
      <c r="U18" s="70">
        <f t="shared" si="15"/>
        <v>1</v>
      </c>
      <c r="V18" s="107"/>
      <c r="W18" s="82">
        <f t="shared" si="16"/>
        <v>0</v>
      </c>
      <c r="X18" s="83">
        <f t="shared" si="17"/>
        <v>1</v>
      </c>
      <c r="Y18" s="84">
        <f t="shared" si="18"/>
        <v>1</v>
      </c>
      <c r="Z18" s="82"/>
      <c r="AA18" s="82">
        <f t="shared" si="19"/>
        <v>0</v>
      </c>
      <c r="AB18" s="83">
        <f t="shared" si="20"/>
        <v>1</v>
      </c>
      <c r="AC18" s="84">
        <f t="shared" si="21"/>
        <v>1</v>
      </c>
      <c r="AD18" s="85">
        <v>2848.86</v>
      </c>
      <c r="AE18" s="86">
        <v>3286.06</v>
      </c>
      <c r="AF18" s="87">
        <f t="shared" si="22"/>
        <v>1.1534648947298216</v>
      </c>
      <c r="AG18" s="83">
        <f t="shared" si="23"/>
        <v>0</v>
      </c>
      <c r="AH18" s="84">
        <f t="shared" si="24"/>
        <v>0</v>
      </c>
      <c r="AI18" s="73">
        <v>50941406.50000001</v>
      </c>
      <c r="AJ18" s="73">
        <f t="shared" si="0"/>
        <v>58206395.33</v>
      </c>
      <c r="AK18" s="88">
        <f t="shared" si="25"/>
        <v>1.1426146101796382</v>
      </c>
      <c r="AL18" s="70">
        <f t="shared" si="1"/>
        <v>1.5</v>
      </c>
      <c r="AM18" s="75">
        <f t="shared" si="26"/>
        <v>1.5</v>
      </c>
      <c r="AN18" s="89"/>
      <c r="AO18" s="90">
        <f t="shared" si="27"/>
        <v>0</v>
      </c>
      <c r="AP18" s="83">
        <f t="shared" si="28"/>
        <v>1</v>
      </c>
      <c r="AQ18" s="91">
        <f t="shared" si="29"/>
        <v>1</v>
      </c>
      <c r="AR18" s="92">
        <v>1</v>
      </c>
      <c r="AS18" s="73">
        <v>1</v>
      </c>
      <c r="AT18" s="87">
        <f t="shared" si="30"/>
        <v>2</v>
      </c>
      <c r="AU18" s="83">
        <f t="shared" si="2"/>
        <v>2</v>
      </c>
      <c r="AV18" s="84">
        <f t="shared" si="2"/>
        <v>2</v>
      </c>
      <c r="AW18" s="93" t="s">
        <v>71</v>
      </c>
      <c r="AX18" s="94">
        <f t="shared" si="31"/>
        <v>1</v>
      </c>
      <c r="AY18" s="95">
        <f t="shared" si="32"/>
        <v>1</v>
      </c>
      <c r="AZ18" s="104" t="s">
        <v>71</v>
      </c>
      <c r="BA18" s="105" t="s">
        <v>71</v>
      </c>
      <c r="BB18" s="105" t="s">
        <v>71</v>
      </c>
      <c r="BC18" s="98">
        <f t="shared" si="33"/>
        <v>1</v>
      </c>
      <c r="BD18" s="95">
        <f t="shared" si="34"/>
        <v>1</v>
      </c>
      <c r="BE18" s="99">
        <f t="shared" si="35"/>
        <v>16</v>
      </c>
      <c r="BF18" s="100">
        <f>BE18</f>
        <v>16</v>
      </c>
      <c r="BG18" s="100">
        <f t="shared" si="3"/>
        <v>0</v>
      </c>
      <c r="BH18" s="162" t="s">
        <v>93</v>
      </c>
      <c r="BI18" s="163">
        <v>14.5</v>
      </c>
    </row>
    <row r="19" spans="1:61" ht="12.75">
      <c r="A19" s="106" t="s">
        <v>96</v>
      </c>
      <c r="B19" s="103" t="s">
        <v>71</v>
      </c>
      <c r="C19" s="69">
        <f t="shared" si="4"/>
        <v>3</v>
      </c>
      <c r="D19" s="70">
        <f t="shared" si="5"/>
        <v>3</v>
      </c>
      <c r="E19" s="71">
        <v>322987013.81</v>
      </c>
      <c r="F19" s="72">
        <v>287201149.89</v>
      </c>
      <c r="G19" s="73">
        <v>261832445.89</v>
      </c>
      <c r="H19" s="74">
        <f t="shared" si="6"/>
        <v>0.8106593599581229</v>
      </c>
      <c r="I19" s="70">
        <f t="shared" si="7"/>
        <v>1</v>
      </c>
      <c r="J19" s="75">
        <f t="shared" si="8"/>
        <v>1</v>
      </c>
      <c r="K19" s="73">
        <v>89255325.68</v>
      </c>
      <c r="L19" s="76">
        <v>87712231.58</v>
      </c>
      <c r="M19" s="77">
        <f t="shared" si="9"/>
        <v>0.9827114618848365</v>
      </c>
      <c r="N19" s="70">
        <f t="shared" si="10"/>
        <v>0</v>
      </c>
      <c r="O19" s="78">
        <f t="shared" si="11"/>
        <v>0</v>
      </c>
      <c r="P19" s="79">
        <v>12</v>
      </c>
      <c r="Q19" s="70">
        <f t="shared" si="12"/>
        <v>0</v>
      </c>
      <c r="R19" s="75">
        <f t="shared" si="13"/>
        <v>0</v>
      </c>
      <c r="S19" s="80" t="s">
        <v>71</v>
      </c>
      <c r="T19" s="69">
        <f t="shared" si="14"/>
        <v>1</v>
      </c>
      <c r="U19" s="70">
        <f t="shared" si="15"/>
        <v>1</v>
      </c>
      <c r="V19" s="107"/>
      <c r="W19" s="82">
        <f t="shared" si="16"/>
        <v>0</v>
      </c>
      <c r="X19" s="83">
        <f t="shared" si="17"/>
        <v>1</v>
      </c>
      <c r="Y19" s="84">
        <f t="shared" si="18"/>
        <v>1</v>
      </c>
      <c r="Z19" s="82"/>
      <c r="AA19" s="82">
        <f t="shared" si="19"/>
        <v>0</v>
      </c>
      <c r="AB19" s="83">
        <f t="shared" si="20"/>
        <v>1</v>
      </c>
      <c r="AC19" s="84">
        <f t="shared" si="21"/>
        <v>1</v>
      </c>
      <c r="AD19" s="85">
        <v>122931.82</v>
      </c>
      <c r="AE19" s="86">
        <v>127827.64</v>
      </c>
      <c r="AF19" s="87">
        <f t="shared" si="22"/>
        <v>1.03982549025956</v>
      </c>
      <c r="AG19" s="83">
        <f t="shared" si="23"/>
        <v>0</v>
      </c>
      <c r="AH19" s="84">
        <f t="shared" si="24"/>
        <v>0</v>
      </c>
      <c r="AI19" s="73">
        <v>85248655.13</v>
      </c>
      <c r="AJ19" s="73">
        <f t="shared" si="0"/>
        <v>87712231.58</v>
      </c>
      <c r="AK19" s="88">
        <f t="shared" si="25"/>
        <v>1.0288987133725824</v>
      </c>
      <c r="AL19" s="70">
        <f t="shared" si="1"/>
        <v>1</v>
      </c>
      <c r="AM19" s="75">
        <f t="shared" si="26"/>
        <v>1</v>
      </c>
      <c r="AN19" s="89"/>
      <c r="AO19" s="90">
        <f t="shared" si="27"/>
        <v>0</v>
      </c>
      <c r="AP19" s="83">
        <f t="shared" si="28"/>
        <v>1</v>
      </c>
      <c r="AQ19" s="91">
        <f t="shared" si="29"/>
        <v>1</v>
      </c>
      <c r="AR19" s="92"/>
      <c r="AS19" s="73">
        <v>1</v>
      </c>
      <c r="AT19" s="87">
        <f t="shared" si="30"/>
        <v>1</v>
      </c>
      <c r="AU19" s="83">
        <f t="shared" si="2"/>
        <v>1</v>
      </c>
      <c r="AV19" s="84">
        <f t="shared" si="2"/>
        <v>1</v>
      </c>
      <c r="AW19" s="93" t="s">
        <v>71</v>
      </c>
      <c r="AX19" s="94">
        <f t="shared" si="31"/>
        <v>1</v>
      </c>
      <c r="AY19" s="95">
        <f t="shared" si="32"/>
        <v>1</v>
      </c>
      <c r="AZ19" s="104" t="s">
        <v>71</v>
      </c>
      <c r="BA19" s="105" t="s">
        <v>71</v>
      </c>
      <c r="BB19" s="105" t="s">
        <v>71</v>
      </c>
      <c r="BC19" s="98">
        <f t="shared" si="33"/>
        <v>1</v>
      </c>
      <c r="BD19" s="95">
        <f t="shared" si="34"/>
        <v>1</v>
      </c>
      <c r="BE19" s="99">
        <f t="shared" si="35"/>
        <v>12</v>
      </c>
      <c r="BF19" s="100"/>
      <c r="BG19" s="100">
        <f t="shared" si="3"/>
        <v>0</v>
      </c>
      <c r="BH19" s="106" t="s">
        <v>85</v>
      </c>
      <c r="BI19" s="100">
        <v>14</v>
      </c>
    </row>
    <row r="20" spans="1:61" ht="12.75">
      <c r="A20" s="106" t="s">
        <v>95</v>
      </c>
      <c r="B20" s="103" t="s">
        <v>71</v>
      </c>
      <c r="C20" s="69">
        <f t="shared" si="4"/>
        <v>3</v>
      </c>
      <c r="D20" s="70">
        <f t="shared" si="5"/>
        <v>3</v>
      </c>
      <c r="E20" s="71">
        <v>148345413.2</v>
      </c>
      <c r="F20" s="72">
        <v>159909797.79</v>
      </c>
      <c r="G20" s="73">
        <v>146387395.2</v>
      </c>
      <c r="H20" s="74">
        <f t="shared" si="6"/>
        <v>0.9868009535464356</v>
      </c>
      <c r="I20" s="70">
        <f t="shared" si="7"/>
        <v>1.5</v>
      </c>
      <c r="J20" s="75">
        <f t="shared" si="8"/>
        <v>1.5</v>
      </c>
      <c r="K20" s="73">
        <v>40354093</v>
      </c>
      <c r="L20" s="76">
        <v>40352029.71</v>
      </c>
      <c r="M20" s="77">
        <f t="shared" si="9"/>
        <v>0.9999488703661361</v>
      </c>
      <c r="N20" s="70">
        <f t="shared" si="10"/>
        <v>0</v>
      </c>
      <c r="O20" s="78">
        <f t="shared" si="11"/>
        <v>0</v>
      </c>
      <c r="P20" s="79">
        <v>8</v>
      </c>
      <c r="Q20" s="70">
        <f t="shared" si="12"/>
        <v>0</v>
      </c>
      <c r="R20" s="75">
        <f t="shared" si="13"/>
        <v>0</v>
      </c>
      <c r="S20" s="80" t="s">
        <v>71</v>
      </c>
      <c r="T20" s="69">
        <f t="shared" si="14"/>
        <v>1</v>
      </c>
      <c r="U20" s="70">
        <f t="shared" si="15"/>
        <v>1</v>
      </c>
      <c r="V20" s="107"/>
      <c r="W20" s="82">
        <f t="shared" si="16"/>
        <v>0</v>
      </c>
      <c r="X20" s="83">
        <f t="shared" si="17"/>
        <v>1</v>
      </c>
      <c r="Y20" s="84">
        <f t="shared" si="18"/>
        <v>1</v>
      </c>
      <c r="Z20" s="82"/>
      <c r="AA20" s="82">
        <f t="shared" si="19"/>
        <v>0</v>
      </c>
      <c r="AB20" s="83">
        <f t="shared" si="20"/>
        <v>1</v>
      </c>
      <c r="AC20" s="84">
        <f t="shared" si="21"/>
        <v>1</v>
      </c>
      <c r="AD20" s="85">
        <v>2136.1</v>
      </c>
      <c r="AE20" s="86">
        <v>2550</v>
      </c>
      <c r="AF20" s="87">
        <f t="shared" si="22"/>
        <v>1.1937643368756146</v>
      </c>
      <c r="AG20" s="83">
        <f t="shared" si="23"/>
        <v>0</v>
      </c>
      <c r="AH20" s="84">
        <f t="shared" si="24"/>
        <v>0</v>
      </c>
      <c r="AI20" s="73">
        <v>33216719.56</v>
      </c>
      <c r="AJ20" s="73">
        <f t="shared" si="0"/>
        <v>40352029.71</v>
      </c>
      <c r="AK20" s="88">
        <f t="shared" si="25"/>
        <v>1.2148108014432717</v>
      </c>
      <c r="AL20" s="70">
        <f t="shared" si="1"/>
        <v>1.5</v>
      </c>
      <c r="AM20" s="75">
        <f t="shared" si="26"/>
        <v>1.5</v>
      </c>
      <c r="AN20" s="89"/>
      <c r="AO20" s="90">
        <f t="shared" si="27"/>
        <v>0</v>
      </c>
      <c r="AP20" s="83">
        <f t="shared" si="28"/>
        <v>1</v>
      </c>
      <c r="AQ20" s="91">
        <f t="shared" si="29"/>
        <v>1</v>
      </c>
      <c r="AR20" s="92">
        <v>1</v>
      </c>
      <c r="AS20" s="73">
        <v>1</v>
      </c>
      <c r="AT20" s="87">
        <f t="shared" si="30"/>
        <v>2</v>
      </c>
      <c r="AU20" s="83">
        <f t="shared" si="2"/>
        <v>2</v>
      </c>
      <c r="AV20" s="84">
        <f t="shared" si="2"/>
        <v>2</v>
      </c>
      <c r="AW20" s="93" t="s">
        <v>71</v>
      </c>
      <c r="AX20" s="94">
        <f t="shared" si="31"/>
        <v>1</v>
      </c>
      <c r="AY20" s="95">
        <f t="shared" si="32"/>
        <v>1</v>
      </c>
      <c r="AZ20" s="104" t="s">
        <v>71</v>
      </c>
      <c r="BA20" s="105" t="s">
        <v>71</v>
      </c>
      <c r="BB20" s="105" t="s">
        <v>71</v>
      </c>
      <c r="BC20" s="98">
        <f t="shared" si="33"/>
        <v>1</v>
      </c>
      <c r="BD20" s="95">
        <f t="shared" si="34"/>
        <v>1</v>
      </c>
      <c r="BE20" s="99">
        <f t="shared" si="35"/>
        <v>14</v>
      </c>
      <c r="BF20" s="100"/>
      <c r="BG20" s="100">
        <f t="shared" si="3"/>
        <v>0</v>
      </c>
      <c r="BH20" s="106" t="s">
        <v>95</v>
      </c>
      <c r="BI20" s="100">
        <v>14</v>
      </c>
    </row>
    <row r="21" spans="1:61" ht="12.75">
      <c r="A21" s="102" t="s">
        <v>98</v>
      </c>
      <c r="B21" s="103" t="s">
        <v>71</v>
      </c>
      <c r="C21" s="69">
        <f t="shared" si="4"/>
        <v>3</v>
      </c>
      <c r="D21" s="70">
        <f t="shared" si="5"/>
        <v>3</v>
      </c>
      <c r="E21" s="71">
        <v>469266530.53</v>
      </c>
      <c r="F21" s="72">
        <v>434370517</v>
      </c>
      <c r="G21" s="73">
        <v>434275367.81</v>
      </c>
      <c r="H21" s="74">
        <f>G21/E21</f>
        <v>0.9254343524553515</v>
      </c>
      <c r="I21" s="70">
        <f t="shared" si="7"/>
        <v>1.5</v>
      </c>
      <c r="J21" s="75">
        <f t="shared" si="8"/>
        <v>1.5</v>
      </c>
      <c r="K21" s="73">
        <v>170747187.92</v>
      </c>
      <c r="L21" s="76">
        <v>167321465.48</v>
      </c>
      <c r="M21" s="77">
        <f t="shared" si="9"/>
        <v>0.9799368734458745</v>
      </c>
      <c r="N21" s="70">
        <f t="shared" si="10"/>
        <v>0</v>
      </c>
      <c r="O21" s="78">
        <f t="shared" si="11"/>
        <v>0</v>
      </c>
      <c r="P21" s="79">
        <v>4</v>
      </c>
      <c r="Q21" s="70">
        <f t="shared" si="12"/>
        <v>1</v>
      </c>
      <c r="R21" s="75">
        <f t="shared" si="13"/>
        <v>1</v>
      </c>
      <c r="S21" s="80" t="s">
        <v>71</v>
      </c>
      <c r="T21" s="69">
        <f t="shared" si="14"/>
        <v>1</v>
      </c>
      <c r="U21" s="70">
        <f t="shared" si="15"/>
        <v>1</v>
      </c>
      <c r="V21" s="107"/>
      <c r="W21" s="82">
        <f t="shared" si="16"/>
        <v>0</v>
      </c>
      <c r="X21" s="83">
        <f t="shared" si="17"/>
        <v>1</v>
      </c>
      <c r="Y21" s="84">
        <f t="shared" si="18"/>
        <v>1</v>
      </c>
      <c r="Z21" s="82"/>
      <c r="AA21" s="82">
        <f t="shared" si="19"/>
        <v>0</v>
      </c>
      <c r="AB21" s="83">
        <f t="shared" si="20"/>
        <v>1</v>
      </c>
      <c r="AC21" s="84">
        <f t="shared" si="21"/>
        <v>1</v>
      </c>
      <c r="AD21" s="85">
        <v>8282.49</v>
      </c>
      <c r="AE21" s="86">
        <v>10600.86</v>
      </c>
      <c r="AF21" s="87">
        <f t="shared" si="22"/>
        <v>1.2799122003165715</v>
      </c>
      <c r="AG21" s="83">
        <f t="shared" si="23"/>
        <v>0</v>
      </c>
      <c r="AH21" s="84">
        <f t="shared" si="24"/>
        <v>0</v>
      </c>
      <c r="AI21" s="73">
        <v>148220108.54</v>
      </c>
      <c r="AJ21" s="73">
        <f t="shared" si="0"/>
        <v>167321465.48</v>
      </c>
      <c r="AK21" s="88">
        <f t="shared" si="25"/>
        <v>1.1288715622202175</v>
      </c>
      <c r="AL21" s="70">
        <f t="shared" si="1"/>
        <v>1.5</v>
      </c>
      <c r="AM21" s="75">
        <f t="shared" si="26"/>
        <v>1.5</v>
      </c>
      <c r="AN21" s="89"/>
      <c r="AO21" s="90">
        <f t="shared" si="27"/>
        <v>0</v>
      </c>
      <c r="AP21" s="83">
        <f t="shared" si="28"/>
        <v>1</v>
      </c>
      <c r="AQ21" s="91">
        <f t="shared" si="29"/>
        <v>1</v>
      </c>
      <c r="AR21" s="92">
        <v>1</v>
      </c>
      <c r="AS21" s="73">
        <v>1</v>
      </c>
      <c r="AT21" s="87">
        <f t="shared" si="30"/>
        <v>2</v>
      </c>
      <c r="AU21" s="83">
        <f t="shared" si="2"/>
        <v>2</v>
      </c>
      <c r="AV21" s="84">
        <f t="shared" si="2"/>
        <v>2</v>
      </c>
      <c r="AW21" s="93" t="s">
        <v>71</v>
      </c>
      <c r="AX21" s="94">
        <f t="shared" si="31"/>
        <v>1</v>
      </c>
      <c r="AY21" s="95">
        <f t="shared" si="32"/>
        <v>1</v>
      </c>
      <c r="AZ21" s="104" t="s">
        <v>71</v>
      </c>
      <c r="BA21" s="105" t="s">
        <v>71</v>
      </c>
      <c r="BB21" s="105" t="s">
        <v>71</v>
      </c>
      <c r="BC21" s="98">
        <f t="shared" si="33"/>
        <v>1</v>
      </c>
      <c r="BD21" s="95">
        <f t="shared" si="34"/>
        <v>1</v>
      </c>
      <c r="BE21" s="99">
        <f t="shared" si="35"/>
        <v>15</v>
      </c>
      <c r="BF21" s="100">
        <f>BE21</f>
        <v>15</v>
      </c>
      <c r="BG21" s="100">
        <f t="shared" si="3"/>
        <v>0</v>
      </c>
      <c r="BH21" s="106" t="s">
        <v>97</v>
      </c>
      <c r="BI21" s="100">
        <v>14</v>
      </c>
    </row>
    <row r="22" spans="1:61" ht="12.75">
      <c r="A22" s="102" t="s">
        <v>99</v>
      </c>
      <c r="B22" s="103" t="s">
        <v>71</v>
      </c>
      <c r="C22" s="69">
        <f t="shared" si="4"/>
        <v>3</v>
      </c>
      <c r="D22" s="70">
        <f t="shared" si="5"/>
        <v>3</v>
      </c>
      <c r="E22" s="71">
        <v>271888282.73</v>
      </c>
      <c r="F22" s="72">
        <v>245760602.58</v>
      </c>
      <c r="G22" s="73">
        <v>210130064.19</v>
      </c>
      <c r="H22" s="74">
        <f t="shared" si="6"/>
        <v>0.7728544315338174</v>
      </c>
      <c r="I22" s="70">
        <f t="shared" si="7"/>
        <v>0</v>
      </c>
      <c r="J22" s="75">
        <f t="shared" si="8"/>
        <v>0</v>
      </c>
      <c r="K22" s="73">
        <v>58387379.18</v>
      </c>
      <c r="L22" s="76">
        <v>58762281.81</v>
      </c>
      <c r="M22" s="77">
        <f t="shared" si="9"/>
        <v>1.0064209532139512</v>
      </c>
      <c r="N22" s="70">
        <f t="shared" si="10"/>
        <v>1</v>
      </c>
      <c r="O22" s="78">
        <f t="shared" si="11"/>
        <v>1</v>
      </c>
      <c r="P22" s="79">
        <v>10</v>
      </c>
      <c r="Q22" s="70">
        <f t="shared" si="12"/>
        <v>0</v>
      </c>
      <c r="R22" s="75">
        <f t="shared" si="13"/>
        <v>0</v>
      </c>
      <c r="S22" s="80" t="s">
        <v>71</v>
      </c>
      <c r="T22" s="69">
        <f t="shared" si="14"/>
        <v>1</v>
      </c>
      <c r="U22" s="70">
        <f t="shared" si="15"/>
        <v>1</v>
      </c>
      <c r="V22" s="107"/>
      <c r="W22" s="82">
        <f t="shared" si="16"/>
        <v>0</v>
      </c>
      <c r="X22" s="83">
        <f t="shared" si="17"/>
        <v>1</v>
      </c>
      <c r="Y22" s="84">
        <f t="shared" si="18"/>
        <v>1</v>
      </c>
      <c r="Z22" s="82"/>
      <c r="AA22" s="82">
        <f t="shared" si="19"/>
        <v>0</v>
      </c>
      <c r="AB22" s="83">
        <f t="shared" si="20"/>
        <v>1</v>
      </c>
      <c r="AC22" s="84">
        <f t="shared" si="21"/>
        <v>1</v>
      </c>
      <c r="AD22" s="85">
        <v>2959.85</v>
      </c>
      <c r="AE22" s="86">
        <v>13205.94</v>
      </c>
      <c r="AF22" s="87">
        <f t="shared" si="22"/>
        <v>4.4616923154889605</v>
      </c>
      <c r="AG22" s="83">
        <f t="shared" si="23"/>
        <v>0</v>
      </c>
      <c r="AH22" s="84">
        <f t="shared" si="24"/>
        <v>0</v>
      </c>
      <c r="AI22" s="73">
        <v>55545804.17000001</v>
      </c>
      <c r="AJ22" s="73">
        <f t="shared" si="0"/>
        <v>58762281.81</v>
      </c>
      <c r="AK22" s="88">
        <f t="shared" si="25"/>
        <v>1.0579067616008555</v>
      </c>
      <c r="AL22" s="70">
        <f t="shared" si="1"/>
        <v>1</v>
      </c>
      <c r="AM22" s="75">
        <f t="shared" si="26"/>
        <v>1</v>
      </c>
      <c r="AN22" s="89"/>
      <c r="AO22" s="90">
        <f t="shared" si="27"/>
        <v>0</v>
      </c>
      <c r="AP22" s="83">
        <f t="shared" si="28"/>
        <v>1</v>
      </c>
      <c r="AQ22" s="91">
        <f t="shared" si="29"/>
        <v>1</v>
      </c>
      <c r="AR22" s="92"/>
      <c r="AS22" s="73">
        <v>1</v>
      </c>
      <c r="AT22" s="87">
        <f t="shared" si="30"/>
        <v>1</v>
      </c>
      <c r="AU22" s="83">
        <f t="shared" si="2"/>
        <v>1</v>
      </c>
      <c r="AV22" s="84">
        <f t="shared" si="2"/>
        <v>1</v>
      </c>
      <c r="AW22" s="93" t="s">
        <v>71</v>
      </c>
      <c r="AX22" s="94">
        <f t="shared" si="31"/>
        <v>1</v>
      </c>
      <c r="AY22" s="95">
        <f t="shared" si="32"/>
        <v>1</v>
      </c>
      <c r="AZ22" s="104" t="s">
        <v>71</v>
      </c>
      <c r="BA22" s="105" t="s">
        <v>71</v>
      </c>
      <c r="BB22" s="105" t="s">
        <v>71</v>
      </c>
      <c r="BC22" s="98">
        <f t="shared" si="33"/>
        <v>1</v>
      </c>
      <c r="BD22" s="95">
        <f t="shared" si="34"/>
        <v>1</v>
      </c>
      <c r="BE22" s="99">
        <f t="shared" si="35"/>
        <v>12</v>
      </c>
      <c r="BF22" s="100"/>
      <c r="BG22" s="100">
        <f t="shared" si="3"/>
        <v>0</v>
      </c>
      <c r="BH22" s="106" t="s">
        <v>89</v>
      </c>
      <c r="BI22" s="100">
        <v>13.5</v>
      </c>
    </row>
    <row r="23" spans="1:61" ht="12.75">
      <c r="A23" s="102" t="s">
        <v>100</v>
      </c>
      <c r="B23" s="103" t="s">
        <v>71</v>
      </c>
      <c r="C23" s="69">
        <f t="shared" si="4"/>
        <v>3</v>
      </c>
      <c r="D23" s="70">
        <f t="shared" si="5"/>
        <v>3</v>
      </c>
      <c r="E23" s="71">
        <v>528206506.92</v>
      </c>
      <c r="F23" s="72">
        <v>526762850.1</v>
      </c>
      <c r="G23" s="73">
        <v>441345414.9</v>
      </c>
      <c r="H23" s="74">
        <f t="shared" si="6"/>
        <v>0.8355546724963847</v>
      </c>
      <c r="I23" s="70">
        <f t="shared" si="7"/>
        <v>1</v>
      </c>
      <c r="J23" s="75">
        <f t="shared" si="8"/>
        <v>1</v>
      </c>
      <c r="K23" s="73">
        <v>170537732</v>
      </c>
      <c r="L23" s="76">
        <v>175040039.43</v>
      </c>
      <c r="M23" s="77">
        <f t="shared" si="9"/>
        <v>1.0264006526719847</v>
      </c>
      <c r="N23" s="70">
        <f t="shared" si="10"/>
        <v>1</v>
      </c>
      <c r="O23" s="78">
        <f t="shared" si="11"/>
        <v>1</v>
      </c>
      <c r="P23" s="79">
        <v>11</v>
      </c>
      <c r="Q23" s="70">
        <f t="shared" si="12"/>
        <v>0</v>
      </c>
      <c r="R23" s="75">
        <f t="shared" si="13"/>
        <v>0</v>
      </c>
      <c r="S23" s="80" t="s">
        <v>71</v>
      </c>
      <c r="T23" s="69">
        <f t="shared" si="14"/>
        <v>1</v>
      </c>
      <c r="U23" s="70">
        <f t="shared" si="15"/>
        <v>1</v>
      </c>
      <c r="V23" s="107"/>
      <c r="W23" s="82">
        <f t="shared" si="16"/>
        <v>0</v>
      </c>
      <c r="X23" s="83">
        <f t="shared" si="17"/>
        <v>1</v>
      </c>
      <c r="Y23" s="84">
        <f t="shared" si="18"/>
        <v>1</v>
      </c>
      <c r="Z23" s="82"/>
      <c r="AA23" s="82">
        <f t="shared" si="19"/>
        <v>0</v>
      </c>
      <c r="AB23" s="83">
        <f t="shared" si="20"/>
        <v>1</v>
      </c>
      <c r="AC23" s="84">
        <f t="shared" si="21"/>
        <v>1</v>
      </c>
      <c r="AD23" s="85">
        <v>130784.44</v>
      </c>
      <c r="AE23" s="86">
        <v>128287.98</v>
      </c>
      <c r="AF23" s="87">
        <f t="shared" si="22"/>
        <v>0.9809116436175435</v>
      </c>
      <c r="AG23" s="83">
        <f t="shared" si="23"/>
        <v>1</v>
      </c>
      <c r="AH23" s="84">
        <f t="shared" si="24"/>
        <v>1</v>
      </c>
      <c r="AI23" s="73">
        <v>148076760.78000003</v>
      </c>
      <c r="AJ23" s="73">
        <f t="shared" si="0"/>
        <v>175040039.43</v>
      </c>
      <c r="AK23" s="88">
        <f t="shared" si="25"/>
        <v>1.1820898735761767</v>
      </c>
      <c r="AL23" s="70">
        <f t="shared" si="1"/>
        <v>1.5</v>
      </c>
      <c r="AM23" s="75">
        <f t="shared" si="26"/>
        <v>1.5</v>
      </c>
      <c r="AN23" s="89"/>
      <c r="AO23" s="90">
        <f t="shared" si="27"/>
        <v>0</v>
      </c>
      <c r="AP23" s="83">
        <f t="shared" si="28"/>
        <v>1</v>
      </c>
      <c r="AQ23" s="91">
        <f t="shared" si="29"/>
        <v>1</v>
      </c>
      <c r="AR23" s="92">
        <v>1</v>
      </c>
      <c r="AS23" s="73">
        <v>1</v>
      </c>
      <c r="AT23" s="87">
        <f t="shared" si="30"/>
        <v>2</v>
      </c>
      <c r="AU23" s="83">
        <f t="shared" si="2"/>
        <v>2</v>
      </c>
      <c r="AV23" s="84">
        <f t="shared" si="2"/>
        <v>2</v>
      </c>
      <c r="AW23" s="93" t="s">
        <v>71</v>
      </c>
      <c r="AX23" s="94">
        <f t="shared" si="31"/>
        <v>1</v>
      </c>
      <c r="AY23" s="95">
        <f t="shared" si="32"/>
        <v>1</v>
      </c>
      <c r="AZ23" s="104" t="s">
        <v>71</v>
      </c>
      <c r="BA23" s="105" t="s">
        <v>71</v>
      </c>
      <c r="BB23" s="105" t="s">
        <v>71</v>
      </c>
      <c r="BC23" s="98">
        <f t="shared" si="33"/>
        <v>1</v>
      </c>
      <c r="BD23" s="95">
        <f t="shared" si="34"/>
        <v>1</v>
      </c>
      <c r="BE23" s="99">
        <f t="shared" si="35"/>
        <v>15.5</v>
      </c>
      <c r="BF23" s="100">
        <f>BE23</f>
        <v>15.5</v>
      </c>
      <c r="BG23" s="100">
        <f t="shared" si="3"/>
        <v>0</v>
      </c>
      <c r="BH23" s="106" t="s">
        <v>94</v>
      </c>
      <c r="BI23" s="100">
        <v>13.5</v>
      </c>
    </row>
    <row r="24" spans="1:61" ht="12.75">
      <c r="A24" s="102" t="s">
        <v>88</v>
      </c>
      <c r="B24" s="103" t="s">
        <v>71</v>
      </c>
      <c r="C24" s="69">
        <f t="shared" si="4"/>
        <v>3</v>
      </c>
      <c r="D24" s="70">
        <f t="shared" si="5"/>
        <v>3</v>
      </c>
      <c r="E24" s="71">
        <v>306010646.74</v>
      </c>
      <c r="F24" s="72">
        <v>293493880.19</v>
      </c>
      <c r="G24" s="73">
        <v>302772088.7</v>
      </c>
      <c r="H24" s="74">
        <f t="shared" si="6"/>
        <v>0.9894168452160044</v>
      </c>
      <c r="I24" s="70">
        <f t="shared" si="7"/>
        <v>1.5</v>
      </c>
      <c r="J24" s="75">
        <f t="shared" si="8"/>
        <v>1.5</v>
      </c>
      <c r="K24" s="73">
        <v>70828997.4</v>
      </c>
      <c r="L24" s="76">
        <v>72796770.02</v>
      </c>
      <c r="M24" s="77">
        <f t="shared" si="9"/>
        <v>1.0277820199668672</v>
      </c>
      <c r="N24" s="70">
        <f t="shared" si="10"/>
        <v>1</v>
      </c>
      <c r="O24" s="78">
        <f t="shared" si="11"/>
        <v>1</v>
      </c>
      <c r="P24" s="79">
        <v>7</v>
      </c>
      <c r="Q24" s="70">
        <f t="shared" si="12"/>
        <v>0</v>
      </c>
      <c r="R24" s="75">
        <f t="shared" si="13"/>
        <v>0</v>
      </c>
      <c r="S24" s="80" t="s">
        <v>71</v>
      </c>
      <c r="T24" s="69">
        <f t="shared" si="14"/>
        <v>1</v>
      </c>
      <c r="U24" s="70">
        <f t="shared" si="15"/>
        <v>1</v>
      </c>
      <c r="V24" s="107"/>
      <c r="W24" s="82">
        <f t="shared" si="16"/>
        <v>0</v>
      </c>
      <c r="X24" s="83">
        <f t="shared" si="17"/>
        <v>1</v>
      </c>
      <c r="Y24" s="84">
        <f t="shared" si="18"/>
        <v>1</v>
      </c>
      <c r="Z24" s="82"/>
      <c r="AA24" s="82">
        <f t="shared" si="19"/>
        <v>0</v>
      </c>
      <c r="AB24" s="83">
        <f t="shared" si="20"/>
        <v>1</v>
      </c>
      <c r="AC24" s="84">
        <f t="shared" si="21"/>
        <v>1</v>
      </c>
      <c r="AD24" s="85">
        <v>2981.28</v>
      </c>
      <c r="AE24" s="86">
        <v>4075.13</v>
      </c>
      <c r="AF24" s="87">
        <f t="shared" si="22"/>
        <v>1.3669061611120055</v>
      </c>
      <c r="AG24" s="83">
        <f t="shared" si="23"/>
        <v>0</v>
      </c>
      <c r="AH24" s="84">
        <f t="shared" si="24"/>
        <v>0</v>
      </c>
      <c r="AI24" s="73">
        <v>65606282.599999994</v>
      </c>
      <c r="AJ24" s="73">
        <f t="shared" si="0"/>
        <v>72796770.02</v>
      </c>
      <c r="AK24" s="88">
        <f t="shared" si="25"/>
        <v>1.1096005921237793</v>
      </c>
      <c r="AL24" s="70">
        <f t="shared" si="1"/>
        <v>1</v>
      </c>
      <c r="AM24" s="75">
        <f t="shared" si="26"/>
        <v>1</v>
      </c>
      <c r="AN24" s="89"/>
      <c r="AO24" s="90">
        <f t="shared" si="27"/>
        <v>0</v>
      </c>
      <c r="AP24" s="83">
        <f t="shared" si="28"/>
        <v>1</v>
      </c>
      <c r="AQ24" s="91">
        <f t="shared" si="29"/>
        <v>1</v>
      </c>
      <c r="AR24" s="92">
        <v>1</v>
      </c>
      <c r="AS24" s="73">
        <v>1</v>
      </c>
      <c r="AT24" s="87">
        <f t="shared" si="30"/>
        <v>2</v>
      </c>
      <c r="AU24" s="83">
        <f t="shared" si="2"/>
        <v>2</v>
      </c>
      <c r="AV24" s="84">
        <f t="shared" si="2"/>
        <v>2</v>
      </c>
      <c r="AW24" s="93" t="s">
        <v>71</v>
      </c>
      <c r="AX24" s="94">
        <f t="shared" si="31"/>
        <v>1</v>
      </c>
      <c r="AY24" s="95">
        <f t="shared" si="32"/>
        <v>1</v>
      </c>
      <c r="AZ24" s="104" t="s">
        <v>71</v>
      </c>
      <c r="BA24" s="105" t="s">
        <v>71</v>
      </c>
      <c r="BB24" s="105" t="s">
        <v>71</v>
      </c>
      <c r="BC24" s="98">
        <f t="shared" si="33"/>
        <v>1</v>
      </c>
      <c r="BD24" s="95">
        <f t="shared" si="34"/>
        <v>1</v>
      </c>
      <c r="BE24" s="99">
        <f t="shared" si="35"/>
        <v>14.5</v>
      </c>
      <c r="BF24" s="100">
        <f>BE24</f>
        <v>14.5</v>
      </c>
      <c r="BG24" s="100">
        <f t="shared" si="3"/>
        <v>0</v>
      </c>
      <c r="BH24" s="106" t="s">
        <v>101</v>
      </c>
      <c r="BI24" s="100">
        <v>13.5</v>
      </c>
    </row>
    <row r="25" spans="1:61" ht="12.75">
      <c r="A25" s="102" t="s">
        <v>102</v>
      </c>
      <c r="B25" s="103" t="s">
        <v>71</v>
      </c>
      <c r="C25" s="69">
        <f t="shared" si="4"/>
        <v>3</v>
      </c>
      <c r="D25" s="70">
        <f t="shared" si="5"/>
        <v>3</v>
      </c>
      <c r="E25" s="71">
        <v>462542328.05</v>
      </c>
      <c r="F25" s="72">
        <v>466869166.43</v>
      </c>
      <c r="G25" s="73">
        <v>459786967.74</v>
      </c>
      <c r="H25" s="74">
        <f t="shared" si="6"/>
        <v>0.9940430093790202</v>
      </c>
      <c r="I25" s="70">
        <f t="shared" si="7"/>
        <v>1.5</v>
      </c>
      <c r="J25" s="75">
        <f t="shared" si="8"/>
        <v>1.5</v>
      </c>
      <c r="K25" s="73">
        <v>131469902.45</v>
      </c>
      <c r="L25" s="76">
        <v>133812651.74</v>
      </c>
      <c r="M25" s="77">
        <f t="shared" si="9"/>
        <v>1.0178196624956877</v>
      </c>
      <c r="N25" s="70">
        <f t="shared" si="10"/>
        <v>1</v>
      </c>
      <c r="O25" s="78">
        <f t="shared" si="11"/>
        <v>1</v>
      </c>
      <c r="P25" s="79">
        <v>5</v>
      </c>
      <c r="Q25" s="70">
        <f t="shared" si="12"/>
        <v>0</v>
      </c>
      <c r="R25" s="75">
        <f t="shared" si="13"/>
        <v>0</v>
      </c>
      <c r="S25" s="80" t="s">
        <v>71</v>
      </c>
      <c r="T25" s="69">
        <f t="shared" si="14"/>
        <v>1</v>
      </c>
      <c r="U25" s="70">
        <f t="shared" si="15"/>
        <v>1</v>
      </c>
      <c r="V25" s="107">
        <v>199870</v>
      </c>
      <c r="W25" s="82">
        <f t="shared" si="16"/>
        <v>199870</v>
      </c>
      <c r="X25" s="83">
        <f t="shared" si="17"/>
        <v>0</v>
      </c>
      <c r="Y25" s="84">
        <f t="shared" si="18"/>
        <v>0</v>
      </c>
      <c r="Z25" s="82"/>
      <c r="AA25" s="82">
        <f t="shared" si="19"/>
        <v>0</v>
      </c>
      <c r="AB25" s="83">
        <f t="shared" si="20"/>
        <v>1</v>
      </c>
      <c r="AC25" s="84">
        <f t="shared" si="21"/>
        <v>1</v>
      </c>
      <c r="AD25" s="85">
        <v>3945.8</v>
      </c>
      <c r="AE25" s="86">
        <v>7714.21</v>
      </c>
      <c r="AF25" s="87">
        <f t="shared" si="22"/>
        <v>1.9550433372193217</v>
      </c>
      <c r="AG25" s="83">
        <f t="shared" si="23"/>
        <v>0</v>
      </c>
      <c r="AH25" s="84">
        <f t="shared" si="24"/>
        <v>0</v>
      </c>
      <c r="AI25" s="73">
        <v>125186343.3</v>
      </c>
      <c r="AJ25" s="73">
        <f t="shared" si="0"/>
        <v>133812651.74</v>
      </c>
      <c r="AK25" s="88">
        <f t="shared" si="25"/>
        <v>1.0689077435493717</v>
      </c>
      <c r="AL25" s="70">
        <f t="shared" si="1"/>
        <v>1</v>
      </c>
      <c r="AM25" s="75">
        <f t="shared" si="26"/>
        <v>1</v>
      </c>
      <c r="AN25" s="89"/>
      <c r="AO25" s="90">
        <f t="shared" si="27"/>
        <v>0</v>
      </c>
      <c r="AP25" s="83">
        <f t="shared" si="28"/>
        <v>1</v>
      </c>
      <c r="AQ25" s="91">
        <f t="shared" si="29"/>
        <v>1</v>
      </c>
      <c r="AR25" s="92"/>
      <c r="AS25" s="73">
        <v>1</v>
      </c>
      <c r="AT25" s="87">
        <f t="shared" si="30"/>
        <v>1</v>
      </c>
      <c r="AU25" s="83">
        <f t="shared" si="2"/>
        <v>1</v>
      </c>
      <c r="AV25" s="84">
        <f t="shared" si="2"/>
        <v>1</v>
      </c>
      <c r="AW25" s="93" t="s">
        <v>92</v>
      </c>
      <c r="AX25" s="94">
        <f t="shared" si="31"/>
        <v>0</v>
      </c>
      <c r="AY25" s="95">
        <f t="shared" si="32"/>
        <v>0</v>
      </c>
      <c r="AZ25" s="104" t="s">
        <v>71</v>
      </c>
      <c r="BA25" s="105" t="s">
        <v>71</v>
      </c>
      <c r="BB25" s="105" t="s">
        <v>71</v>
      </c>
      <c r="BC25" s="98">
        <f t="shared" si="33"/>
        <v>1</v>
      </c>
      <c r="BD25" s="95">
        <f t="shared" si="34"/>
        <v>1</v>
      </c>
      <c r="BE25" s="99">
        <f t="shared" si="35"/>
        <v>11.5</v>
      </c>
      <c r="BF25" s="100"/>
      <c r="BG25" s="100">
        <f t="shared" si="3"/>
        <v>0</v>
      </c>
      <c r="BH25" s="106" t="s">
        <v>103</v>
      </c>
      <c r="BI25" s="100">
        <v>13.5</v>
      </c>
    </row>
    <row r="26" spans="1:61" ht="12.75">
      <c r="A26" s="102" t="s">
        <v>84</v>
      </c>
      <c r="B26" s="103" t="s">
        <v>71</v>
      </c>
      <c r="C26" s="69">
        <f t="shared" si="4"/>
        <v>3</v>
      </c>
      <c r="D26" s="70">
        <f t="shared" si="5"/>
        <v>3</v>
      </c>
      <c r="E26" s="71">
        <v>286170787.11</v>
      </c>
      <c r="F26" s="72">
        <v>298274932.28</v>
      </c>
      <c r="G26" s="73">
        <v>253528840.96</v>
      </c>
      <c r="H26" s="74">
        <f t="shared" si="6"/>
        <v>0.8859354356898319</v>
      </c>
      <c r="I26" s="70">
        <f t="shared" si="7"/>
        <v>1</v>
      </c>
      <c r="J26" s="75">
        <f t="shared" si="8"/>
        <v>1</v>
      </c>
      <c r="K26" s="73">
        <v>65587900</v>
      </c>
      <c r="L26" s="76">
        <v>65855838.62</v>
      </c>
      <c r="M26" s="77">
        <f t="shared" si="9"/>
        <v>1.0040851837000422</v>
      </c>
      <c r="N26" s="70">
        <f t="shared" si="10"/>
        <v>1</v>
      </c>
      <c r="O26" s="78">
        <f t="shared" si="11"/>
        <v>1</v>
      </c>
      <c r="P26" s="79">
        <v>8</v>
      </c>
      <c r="Q26" s="70">
        <f t="shared" si="12"/>
        <v>0</v>
      </c>
      <c r="R26" s="75">
        <f t="shared" si="13"/>
        <v>0</v>
      </c>
      <c r="S26" s="80" t="s">
        <v>71</v>
      </c>
      <c r="T26" s="69">
        <f t="shared" si="14"/>
        <v>1</v>
      </c>
      <c r="U26" s="70">
        <f t="shared" si="15"/>
        <v>1</v>
      </c>
      <c r="V26" s="107"/>
      <c r="W26" s="82">
        <f t="shared" si="16"/>
        <v>0</v>
      </c>
      <c r="X26" s="83">
        <f t="shared" si="17"/>
        <v>1</v>
      </c>
      <c r="Y26" s="84">
        <f t="shared" si="18"/>
        <v>1</v>
      </c>
      <c r="Z26" s="82"/>
      <c r="AA26" s="82">
        <f t="shared" si="19"/>
        <v>0</v>
      </c>
      <c r="AB26" s="83">
        <f t="shared" si="20"/>
        <v>1</v>
      </c>
      <c r="AC26" s="84">
        <f t="shared" si="21"/>
        <v>1</v>
      </c>
      <c r="AD26" s="85">
        <v>6979.44</v>
      </c>
      <c r="AE26" s="86">
        <v>6038.47</v>
      </c>
      <c r="AF26" s="87">
        <f t="shared" si="22"/>
        <v>0.8651797278864781</v>
      </c>
      <c r="AG26" s="83">
        <f t="shared" si="23"/>
        <v>1</v>
      </c>
      <c r="AH26" s="84">
        <f t="shared" si="24"/>
        <v>1</v>
      </c>
      <c r="AI26" s="73">
        <v>54433124.980000004</v>
      </c>
      <c r="AJ26" s="73">
        <f t="shared" si="0"/>
        <v>65855838.62</v>
      </c>
      <c r="AK26" s="88">
        <f t="shared" si="25"/>
        <v>1.2098485737167757</v>
      </c>
      <c r="AL26" s="70">
        <f t="shared" si="1"/>
        <v>1.5</v>
      </c>
      <c r="AM26" s="75">
        <f t="shared" si="26"/>
        <v>1.5</v>
      </c>
      <c r="AN26" s="89"/>
      <c r="AO26" s="90">
        <f t="shared" si="27"/>
        <v>0</v>
      </c>
      <c r="AP26" s="83">
        <f t="shared" si="28"/>
        <v>1</v>
      </c>
      <c r="AQ26" s="91">
        <f t="shared" si="29"/>
        <v>1</v>
      </c>
      <c r="AR26" s="92">
        <v>1</v>
      </c>
      <c r="AS26" s="73">
        <v>1</v>
      </c>
      <c r="AT26" s="87">
        <f t="shared" si="30"/>
        <v>2</v>
      </c>
      <c r="AU26" s="83">
        <f t="shared" si="2"/>
        <v>2</v>
      </c>
      <c r="AV26" s="84">
        <f t="shared" si="2"/>
        <v>2</v>
      </c>
      <c r="AW26" s="93" t="s">
        <v>71</v>
      </c>
      <c r="AX26" s="94">
        <f t="shared" si="31"/>
        <v>1</v>
      </c>
      <c r="AY26" s="95">
        <f t="shared" si="32"/>
        <v>1</v>
      </c>
      <c r="AZ26" s="104" t="s">
        <v>71</v>
      </c>
      <c r="BA26" s="105" t="s">
        <v>71</v>
      </c>
      <c r="BB26" s="105" t="s">
        <v>71</v>
      </c>
      <c r="BC26" s="98">
        <f t="shared" si="33"/>
        <v>1</v>
      </c>
      <c r="BD26" s="95">
        <f t="shared" si="34"/>
        <v>1</v>
      </c>
      <c r="BE26" s="99">
        <f t="shared" si="35"/>
        <v>15.5</v>
      </c>
      <c r="BF26" s="100">
        <f>BE26</f>
        <v>15.5</v>
      </c>
      <c r="BG26" s="100">
        <f t="shared" si="3"/>
        <v>0</v>
      </c>
      <c r="BH26" s="106" t="s">
        <v>111</v>
      </c>
      <c r="BI26" s="100">
        <v>13.5</v>
      </c>
    </row>
    <row r="27" spans="1:61" s="108" customFormat="1" ht="12.75">
      <c r="A27" s="106" t="s">
        <v>101</v>
      </c>
      <c r="B27" s="103" t="s">
        <v>71</v>
      </c>
      <c r="C27" s="69">
        <f t="shared" si="4"/>
        <v>3</v>
      </c>
      <c r="D27" s="70">
        <f t="shared" si="5"/>
        <v>3</v>
      </c>
      <c r="E27" s="71">
        <v>311702489.04</v>
      </c>
      <c r="F27" s="72">
        <v>297490529.11</v>
      </c>
      <c r="G27" s="73">
        <v>263127604.29</v>
      </c>
      <c r="H27" s="74">
        <f t="shared" si="6"/>
        <v>0.8441626664592771</v>
      </c>
      <c r="I27" s="70">
        <f t="shared" si="7"/>
        <v>1</v>
      </c>
      <c r="J27" s="75">
        <f t="shared" si="8"/>
        <v>1</v>
      </c>
      <c r="K27" s="73">
        <v>74767478</v>
      </c>
      <c r="L27" s="76">
        <v>76289742.2</v>
      </c>
      <c r="M27" s="77">
        <f t="shared" si="9"/>
        <v>1.020359977903762</v>
      </c>
      <c r="N27" s="70">
        <f t="shared" si="10"/>
        <v>1</v>
      </c>
      <c r="O27" s="78">
        <f t="shared" si="11"/>
        <v>1</v>
      </c>
      <c r="P27" s="79">
        <v>6</v>
      </c>
      <c r="Q27" s="70">
        <f t="shared" si="12"/>
        <v>0</v>
      </c>
      <c r="R27" s="75">
        <f t="shared" si="13"/>
        <v>0</v>
      </c>
      <c r="S27" s="80" t="s">
        <v>71</v>
      </c>
      <c r="T27" s="69">
        <f t="shared" si="14"/>
        <v>1</v>
      </c>
      <c r="U27" s="70">
        <f t="shared" si="15"/>
        <v>1</v>
      </c>
      <c r="V27" s="107"/>
      <c r="W27" s="82">
        <f t="shared" si="16"/>
        <v>0</v>
      </c>
      <c r="X27" s="83">
        <f t="shared" si="17"/>
        <v>1</v>
      </c>
      <c r="Y27" s="84">
        <f t="shared" si="18"/>
        <v>1</v>
      </c>
      <c r="Z27" s="82"/>
      <c r="AA27" s="82">
        <f t="shared" si="19"/>
        <v>0</v>
      </c>
      <c r="AB27" s="83">
        <f t="shared" si="20"/>
        <v>1</v>
      </c>
      <c r="AC27" s="84">
        <f t="shared" si="21"/>
        <v>1</v>
      </c>
      <c r="AD27" s="85">
        <v>4770.54</v>
      </c>
      <c r="AE27" s="86">
        <v>12224.78</v>
      </c>
      <c r="AF27" s="87">
        <f t="shared" si="22"/>
        <v>2.5625568593911803</v>
      </c>
      <c r="AG27" s="83">
        <f t="shared" si="23"/>
        <v>0</v>
      </c>
      <c r="AH27" s="84">
        <f t="shared" si="24"/>
        <v>0</v>
      </c>
      <c r="AI27" s="73">
        <v>67446843.69000001</v>
      </c>
      <c r="AJ27" s="73">
        <f t="shared" si="0"/>
        <v>76289742.2</v>
      </c>
      <c r="AK27" s="88">
        <f t="shared" si="25"/>
        <v>1.1311091524259285</v>
      </c>
      <c r="AL27" s="70">
        <f t="shared" si="1"/>
        <v>1.5</v>
      </c>
      <c r="AM27" s="75">
        <f t="shared" si="26"/>
        <v>1.5</v>
      </c>
      <c r="AN27" s="89"/>
      <c r="AO27" s="90">
        <f t="shared" si="27"/>
        <v>0</v>
      </c>
      <c r="AP27" s="83">
        <f t="shared" si="28"/>
        <v>1</v>
      </c>
      <c r="AQ27" s="91">
        <f t="shared" si="29"/>
        <v>1</v>
      </c>
      <c r="AR27" s="92"/>
      <c r="AS27" s="73">
        <v>1</v>
      </c>
      <c r="AT27" s="87">
        <f t="shared" si="30"/>
        <v>1</v>
      </c>
      <c r="AU27" s="83">
        <f t="shared" si="2"/>
        <v>1</v>
      </c>
      <c r="AV27" s="84">
        <f t="shared" si="2"/>
        <v>1</v>
      </c>
      <c r="AW27" s="93" t="s">
        <v>71</v>
      </c>
      <c r="AX27" s="94">
        <f t="shared" si="31"/>
        <v>1</v>
      </c>
      <c r="AY27" s="95">
        <f t="shared" si="32"/>
        <v>1</v>
      </c>
      <c r="AZ27" s="104" t="s">
        <v>71</v>
      </c>
      <c r="BA27" s="105" t="s">
        <v>71</v>
      </c>
      <c r="BB27" s="105" t="s">
        <v>71</v>
      </c>
      <c r="BC27" s="98">
        <f t="shared" si="33"/>
        <v>1</v>
      </c>
      <c r="BD27" s="95">
        <f t="shared" si="34"/>
        <v>1</v>
      </c>
      <c r="BE27" s="99">
        <f>D27+J27+O27+R27+Y27+AC27+AH27+AM27+AQ27+AV27+AY27+BD27+U27</f>
        <v>13.5</v>
      </c>
      <c r="BF27" s="100"/>
      <c r="BG27" s="100">
        <f t="shared" si="3"/>
        <v>0</v>
      </c>
      <c r="BH27" s="106" t="s">
        <v>104</v>
      </c>
      <c r="BI27" s="100">
        <v>13.5</v>
      </c>
    </row>
    <row r="28" spans="1:61" s="108" customFormat="1" ht="12.75">
      <c r="A28" s="106" t="s">
        <v>93</v>
      </c>
      <c r="B28" s="103" t="s">
        <v>71</v>
      </c>
      <c r="C28" s="69">
        <f t="shared" si="4"/>
        <v>3</v>
      </c>
      <c r="D28" s="70">
        <f t="shared" si="5"/>
        <v>3</v>
      </c>
      <c r="E28" s="71">
        <v>252761021.68</v>
      </c>
      <c r="F28" s="72">
        <v>253586977.03</v>
      </c>
      <c r="G28" s="73">
        <v>211657758.8</v>
      </c>
      <c r="H28" s="74">
        <f t="shared" si="6"/>
        <v>0.8373829057708215</v>
      </c>
      <c r="I28" s="70">
        <f t="shared" si="7"/>
        <v>1</v>
      </c>
      <c r="J28" s="75">
        <f t="shared" si="8"/>
        <v>1</v>
      </c>
      <c r="K28" s="73">
        <v>61781623.64</v>
      </c>
      <c r="L28" s="76">
        <v>69974731.63</v>
      </c>
      <c r="M28" s="77">
        <f t="shared" si="9"/>
        <v>1.1326139959956545</v>
      </c>
      <c r="N28" s="70">
        <f t="shared" si="10"/>
        <v>1</v>
      </c>
      <c r="O28" s="78">
        <f t="shared" si="11"/>
        <v>1</v>
      </c>
      <c r="P28" s="79">
        <v>7</v>
      </c>
      <c r="Q28" s="70">
        <f t="shared" si="12"/>
        <v>0</v>
      </c>
      <c r="R28" s="75">
        <f t="shared" si="13"/>
        <v>0</v>
      </c>
      <c r="S28" s="80" t="s">
        <v>71</v>
      </c>
      <c r="T28" s="69">
        <f t="shared" si="14"/>
        <v>1</v>
      </c>
      <c r="U28" s="70">
        <f t="shared" si="15"/>
        <v>1</v>
      </c>
      <c r="V28" s="107"/>
      <c r="W28" s="82">
        <f t="shared" si="16"/>
        <v>0</v>
      </c>
      <c r="X28" s="83">
        <f t="shared" si="17"/>
        <v>1</v>
      </c>
      <c r="Y28" s="84">
        <f t="shared" si="18"/>
        <v>1</v>
      </c>
      <c r="Z28" s="82"/>
      <c r="AA28" s="82">
        <f t="shared" si="19"/>
        <v>0</v>
      </c>
      <c r="AB28" s="83">
        <f t="shared" si="20"/>
        <v>1</v>
      </c>
      <c r="AC28" s="84">
        <f t="shared" si="21"/>
        <v>1</v>
      </c>
      <c r="AD28" s="85">
        <v>5544.23</v>
      </c>
      <c r="AE28" s="86">
        <v>6934.94</v>
      </c>
      <c r="AF28" s="87">
        <f t="shared" si="22"/>
        <v>1.2508391607130296</v>
      </c>
      <c r="AG28" s="83">
        <f t="shared" si="23"/>
        <v>0</v>
      </c>
      <c r="AH28" s="84">
        <f t="shared" si="24"/>
        <v>0</v>
      </c>
      <c r="AI28" s="73">
        <v>52808513.63</v>
      </c>
      <c r="AJ28" s="73">
        <f t="shared" si="0"/>
        <v>69974731.63</v>
      </c>
      <c r="AK28" s="88">
        <f t="shared" si="25"/>
        <v>1.325065350641644</v>
      </c>
      <c r="AL28" s="70">
        <f t="shared" si="1"/>
        <v>1.5</v>
      </c>
      <c r="AM28" s="75">
        <f t="shared" si="26"/>
        <v>1.5</v>
      </c>
      <c r="AN28" s="89"/>
      <c r="AO28" s="90">
        <f t="shared" si="27"/>
        <v>0</v>
      </c>
      <c r="AP28" s="83">
        <f t="shared" si="28"/>
        <v>1</v>
      </c>
      <c r="AQ28" s="91">
        <f t="shared" si="29"/>
        <v>1</v>
      </c>
      <c r="AR28" s="92">
        <v>1</v>
      </c>
      <c r="AS28" s="73">
        <v>1</v>
      </c>
      <c r="AT28" s="87">
        <f t="shared" si="30"/>
        <v>2</v>
      </c>
      <c r="AU28" s="83">
        <f t="shared" si="2"/>
        <v>2</v>
      </c>
      <c r="AV28" s="84">
        <f t="shared" si="2"/>
        <v>2</v>
      </c>
      <c r="AW28" s="93" t="s">
        <v>71</v>
      </c>
      <c r="AX28" s="94">
        <f t="shared" si="31"/>
        <v>1</v>
      </c>
      <c r="AY28" s="95">
        <f t="shared" si="32"/>
        <v>1</v>
      </c>
      <c r="AZ28" s="104" t="s">
        <v>71</v>
      </c>
      <c r="BA28" s="105" t="s">
        <v>71</v>
      </c>
      <c r="BB28" s="105" t="s">
        <v>71</v>
      </c>
      <c r="BC28" s="98">
        <f t="shared" si="33"/>
        <v>1</v>
      </c>
      <c r="BD28" s="95">
        <f t="shared" si="34"/>
        <v>1</v>
      </c>
      <c r="BE28" s="99">
        <f t="shared" si="35"/>
        <v>14.5</v>
      </c>
      <c r="BF28" s="100">
        <f>BE28</f>
        <v>14.5</v>
      </c>
      <c r="BG28" s="100">
        <f t="shared" si="3"/>
        <v>0</v>
      </c>
      <c r="BH28" s="106" t="s">
        <v>108</v>
      </c>
      <c r="BI28" s="100">
        <v>13.5</v>
      </c>
    </row>
    <row r="29" spans="1:61" ht="12.75">
      <c r="A29" s="102" t="s">
        <v>107</v>
      </c>
      <c r="B29" s="103" t="s">
        <v>71</v>
      </c>
      <c r="C29" s="69">
        <f t="shared" si="4"/>
        <v>3</v>
      </c>
      <c r="D29" s="70">
        <f t="shared" si="5"/>
        <v>3</v>
      </c>
      <c r="E29" s="71">
        <v>301055579.56</v>
      </c>
      <c r="F29" s="72">
        <v>310363489.43</v>
      </c>
      <c r="G29" s="73">
        <v>270523373.89</v>
      </c>
      <c r="H29" s="74">
        <f t="shared" si="6"/>
        <v>0.8985828274147134</v>
      </c>
      <c r="I29" s="70">
        <f t="shared" si="7"/>
        <v>1</v>
      </c>
      <c r="J29" s="75">
        <f t="shared" si="8"/>
        <v>1</v>
      </c>
      <c r="K29" s="73">
        <v>84118288.5</v>
      </c>
      <c r="L29" s="76">
        <v>79897294.18</v>
      </c>
      <c r="M29" s="77">
        <f t="shared" si="9"/>
        <v>0.9498207298880077</v>
      </c>
      <c r="N29" s="70">
        <f t="shared" si="10"/>
        <v>0</v>
      </c>
      <c r="O29" s="78">
        <f t="shared" si="11"/>
        <v>0</v>
      </c>
      <c r="P29" s="79">
        <v>10</v>
      </c>
      <c r="Q29" s="70">
        <f t="shared" si="12"/>
        <v>0</v>
      </c>
      <c r="R29" s="75">
        <f t="shared" si="13"/>
        <v>0</v>
      </c>
      <c r="S29" s="80" t="s">
        <v>83</v>
      </c>
      <c r="T29" s="69">
        <f t="shared" si="14"/>
        <v>0</v>
      </c>
      <c r="U29" s="70">
        <f t="shared" si="15"/>
        <v>0</v>
      </c>
      <c r="V29" s="107"/>
      <c r="W29" s="82">
        <f t="shared" si="16"/>
        <v>0</v>
      </c>
      <c r="X29" s="83">
        <f t="shared" si="17"/>
        <v>1</v>
      </c>
      <c r="Y29" s="84">
        <f t="shared" si="18"/>
        <v>1</v>
      </c>
      <c r="Z29" s="82"/>
      <c r="AA29" s="82">
        <f t="shared" si="19"/>
        <v>0</v>
      </c>
      <c r="AB29" s="83">
        <f t="shared" si="20"/>
        <v>1</v>
      </c>
      <c r="AC29" s="84">
        <f t="shared" si="21"/>
        <v>1</v>
      </c>
      <c r="AD29" s="85">
        <v>6802.27</v>
      </c>
      <c r="AE29" s="86">
        <v>8929.55</v>
      </c>
      <c r="AF29" s="87">
        <f t="shared" si="22"/>
        <v>1.3127308971857923</v>
      </c>
      <c r="AG29" s="83">
        <f t="shared" si="23"/>
        <v>0</v>
      </c>
      <c r="AH29" s="84">
        <f t="shared" si="24"/>
        <v>0</v>
      </c>
      <c r="AI29" s="73">
        <v>63130180.31000001</v>
      </c>
      <c r="AJ29" s="73">
        <f t="shared" si="0"/>
        <v>79897294.18</v>
      </c>
      <c r="AK29" s="88">
        <f t="shared" si="25"/>
        <v>1.2655958495234019</v>
      </c>
      <c r="AL29" s="70">
        <f t="shared" si="1"/>
        <v>1.5</v>
      </c>
      <c r="AM29" s="75">
        <f t="shared" si="26"/>
        <v>1.5</v>
      </c>
      <c r="AN29" s="89"/>
      <c r="AO29" s="90">
        <f t="shared" si="27"/>
        <v>0</v>
      </c>
      <c r="AP29" s="83">
        <f t="shared" si="28"/>
        <v>1</v>
      </c>
      <c r="AQ29" s="91">
        <f t="shared" si="29"/>
        <v>1</v>
      </c>
      <c r="AR29" s="92"/>
      <c r="AS29" s="73"/>
      <c r="AT29" s="87">
        <f t="shared" si="30"/>
        <v>0</v>
      </c>
      <c r="AU29" s="83">
        <f t="shared" si="2"/>
        <v>0</v>
      </c>
      <c r="AV29" s="84">
        <f t="shared" si="2"/>
        <v>0</v>
      </c>
      <c r="AW29" s="93" t="s">
        <v>71</v>
      </c>
      <c r="AX29" s="94">
        <f t="shared" si="31"/>
        <v>1</v>
      </c>
      <c r="AY29" s="95">
        <f t="shared" si="32"/>
        <v>1</v>
      </c>
      <c r="AZ29" s="104" t="s">
        <v>71</v>
      </c>
      <c r="BA29" s="105" t="s">
        <v>71</v>
      </c>
      <c r="BB29" s="105" t="s">
        <v>71</v>
      </c>
      <c r="BC29" s="98">
        <f t="shared" si="33"/>
        <v>1</v>
      </c>
      <c r="BD29" s="95">
        <f t="shared" si="34"/>
        <v>1</v>
      </c>
      <c r="BE29" s="99">
        <f t="shared" si="35"/>
        <v>10.5</v>
      </c>
      <c r="BF29" s="100"/>
      <c r="BG29" s="100">
        <f t="shared" si="3"/>
        <v>0</v>
      </c>
      <c r="BH29" s="106" t="s">
        <v>112</v>
      </c>
      <c r="BI29" s="100">
        <v>13</v>
      </c>
    </row>
    <row r="30" spans="1:61" ht="12.75">
      <c r="A30" s="106" t="s">
        <v>86</v>
      </c>
      <c r="B30" s="103" t="s">
        <v>71</v>
      </c>
      <c r="C30" s="69">
        <f t="shared" si="4"/>
        <v>3</v>
      </c>
      <c r="D30" s="70">
        <f t="shared" si="5"/>
        <v>3</v>
      </c>
      <c r="E30" s="71">
        <v>383835770.16</v>
      </c>
      <c r="F30" s="72">
        <v>393753158.31</v>
      </c>
      <c r="G30" s="73">
        <v>322457862.66</v>
      </c>
      <c r="H30" s="74">
        <f t="shared" si="6"/>
        <v>0.8400933100257568</v>
      </c>
      <c r="I30" s="70">
        <f t="shared" si="7"/>
        <v>1</v>
      </c>
      <c r="J30" s="75">
        <f t="shared" si="8"/>
        <v>1</v>
      </c>
      <c r="K30" s="73">
        <v>115431233.5</v>
      </c>
      <c r="L30" s="76">
        <v>119346115.58</v>
      </c>
      <c r="M30" s="77">
        <f t="shared" si="9"/>
        <v>1.0339152754527223</v>
      </c>
      <c r="N30" s="70">
        <f t="shared" si="10"/>
        <v>1</v>
      </c>
      <c r="O30" s="78">
        <f t="shared" si="11"/>
        <v>1</v>
      </c>
      <c r="P30" s="79">
        <v>3</v>
      </c>
      <c r="Q30" s="70">
        <f t="shared" si="12"/>
        <v>1</v>
      </c>
      <c r="R30" s="75">
        <f t="shared" si="13"/>
        <v>1</v>
      </c>
      <c r="S30" s="80" t="s">
        <v>71</v>
      </c>
      <c r="T30" s="69">
        <f t="shared" si="14"/>
        <v>1</v>
      </c>
      <c r="U30" s="70">
        <f t="shared" si="15"/>
        <v>1</v>
      </c>
      <c r="V30" s="107"/>
      <c r="W30" s="82">
        <f t="shared" si="16"/>
        <v>0</v>
      </c>
      <c r="X30" s="83">
        <f t="shared" si="17"/>
        <v>1</v>
      </c>
      <c r="Y30" s="84">
        <f t="shared" si="18"/>
        <v>1</v>
      </c>
      <c r="Z30" s="82"/>
      <c r="AA30" s="82">
        <f t="shared" si="19"/>
        <v>0</v>
      </c>
      <c r="AB30" s="83">
        <f t="shared" si="20"/>
        <v>1</v>
      </c>
      <c r="AC30" s="84">
        <f t="shared" si="21"/>
        <v>1</v>
      </c>
      <c r="AD30" s="85">
        <v>8802.48</v>
      </c>
      <c r="AE30" s="86">
        <v>9662.25</v>
      </c>
      <c r="AF30" s="87">
        <f t="shared" si="22"/>
        <v>1.0976736101644082</v>
      </c>
      <c r="AG30" s="83">
        <f t="shared" si="23"/>
        <v>0</v>
      </c>
      <c r="AH30" s="84">
        <f t="shared" si="24"/>
        <v>0</v>
      </c>
      <c r="AI30" s="73">
        <v>103407154.97000001</v>
      </c>
      <c r="AJ30" s="73">
        <f t="shared" si="0"/>
        <v>119346115.58</v>
      </c>
      <c r="AK30" s="88">
        <f t="shared" si="25"/>
        <v>1.15413788934261</v>
      </c>
      <c r="AL30" s="70">
        <f t="shared" si="1"/>
        <v>1.5</v>
      </c>
      <c r="AM30" s="75">
        <f t="shared" si="26"/>
        <v>1.5</v>
      </c>
      <c r="AN30" s="89"/>
      <c r="AO30" s="90">
        <f t="shared" si="27"/>
        <v>0</v>
      </c>
      <c r="AP30" s="83">
        <f t="shared" si="28"/>
        <v>1</v>
      </c>
      <c r="AQ30" s="91">
        <f t="shared" si="29"/>
        <v>1</v>
      </c>
      <c r="AR30" s="92">
        <v>1</v>
      </c>
      <c r="AS30" s="73">
        <v>1</v>
      </c>
      <c r="AT30" s="87">
        <f t="shared" si="30"/>
        <v>2</v>
      </c>
      <c r="AU30" s="83">
        <f aca="true" t="shared" si="36" ref="AU30:AV42">AT30</f>
        <v>2</v>
      </c>
      <c r="AV30" s="84">
        <f t="shared" si="36"/>
        <v>2</v>
      </c>
      <c r="AW30" s="93" t="s">
        <v>71</v>
      </c>
      <c r="AX30" s="94">
        <f t="shared" si="31"/>
        <v>1</v>
      </c>
      <c r="AY30" s="95">
        <f t="shared" si="32"/>
        <v>1</v>
      </c>
      <c r="AZ30" s="104" t="s">
        <v>71</v>
      </c>
      <c r="BA30" s="105" t="s">
        <v>71</v>
      </c>
      <c r="BB30" s="105" t="s">
        <v>71</v>
      </c>
      <c r="BC30" s="98">
        <f t="shared" si="33"/>
        <v>1</v>
      </c>
      <c r="BD30" s="95">
        <f t="shared" si="34"/>
        <v>1</v>
      </c>
      <c r="BE30" s="99">
        <f t="shared" si="35"/>
        <v>15.5</v>
      </c>
      <c r="BF30" s="100">
        <f>BE30</f>
        <v>15.5</v>
      </c>
      <c r="BG30" s="100">
        <f t="shared" si="3"/>
        <v>0</v>
      </c>
      <c r="BH30" s="106" t="s">
        <v>80</v>
      </c>
      <c r="BI30" s="100">
        <v>12.5</v>
      </c>
    </row>
    <row r="31" spans="1:61" ht="12.75">
      <c r="A31" s="106" t="s">
        <v>105</v>
      </c>
      <c r="B31" s="103" t="s">
        <v>71</v>
      </c>
      <c r="C31" s="69">
        <f t="shared" si="4"/>
        <v>3</v>
      </c>
      <c r="D31" s="70">
        <f t="shared" si="5"/>
        <v>3</v>
      </c>
      <c r="E31" s="71">
        <v>221411089.07</v>
      </c>
      <c r="F31" s="72">
        <v>198384133.41</v>
      </c>
      <c r="G31" s="73">
        <v>204526924.07</v>
      </c>
      <c r="H31" s="74">
        <f t="shared" si="6"/>
        <v>0.923742911563648</v>
      </c>
      <c r="I31" s="70">
        <f t="shared" si="7"/>
        <v>1.5</v>
      </c>
      <c r="J31" s="75">
        <f t="shared" si="8"/>
        <v>1.5</v>
      </c>
      <c r="K31" s="73">
        <v>30952440</v>
      </c>
      <c r="L31" s="76">
        <v>30560119.28</v>
      </c>
      <c r="M31" s="77">
        <f t="shared" si="9"/>
        <v>0.9873250470722179</v>
      </c>
      <c r="N31" s="70">
        <f t="shared" si="10"/>
        <v>0</v>
      </c>
      <c r="O31" s="78">
        <f t="shared" si="11"/>
        <v>0</v>
      </c>
      <c r="P31" s="79">
        <v>6</v>
      </c>
      <c r="Q31" s="70">
        <f t="shared" si="12"/>
        <v>0</v>
      </c>
      <c r="R31" s="75">
        <f t="shared" si="13"/>
        <v>0</v>
      </c>
      <c r="S31" s="80" t="s">
        <v>71</v>
      </c>
      <c r="T31" s="69">
        <f t="shared" si="14"/>
        <v>1</v>
      </c>
      <c r="U31" s="70">
        <f t="shared" si="15"/>
        <v>1</v>
      </c>
      <c r="V31" s="107"/>
      <c r="W31" s="82">
        <f t="shared" si="16"/>
        <v>0</v>
      </c>
      <c r="X31" s="83">
        <f t="shared" si="17"/>
        <v>1</v>
      </c>
      <c r="Y31" s="84">
        <f t="shared" si="18"/>
        <v>1</v>
      </c>
      <c r="Z31" s="82"/>
      <c r="AA31" s="82">
        <f t="shared" si="19"/>
        <v>0</v>
      </c>
      <c r="AB31" s="83">
        <f t="shared" si="20"/>
        <v>1</v>
      </c>
      <c r="AC31" s="84">
        <f t="shared" si="21"/>
        <v>1</v>
      </c>
      <c r="AD31" s="85">
        <v>3430.96</v>
      </c>
      <c r="AE31" s="86">
        <v>4781.13</v>
      </c>
      <c r="AF31" s="87">
        <f t="shared" si="22"/>
        <v>1.3935254272856576</v>
      </c>
      <c r="AG31" s="83">
        <f t="shared" si="23"/>
        <v>0</v>
      </c>
      <c r="AH31" s="84">
        <f t="shared" si="24"/>
        <v>0</v>
      </c>
      <c r="AI31" s="73">
        <v>28807511.92</v>
      </c>
      <c r="AJ31" s="73">
        <f t="shared" si="0"/>
        <v>30560119.28</v>
      </c>
      <c r="AK31" s="88">
        <f t="shared" si="25"/>
        <v>1.0608385536684697</v>
      </c>
      <c r="AL31" s="70">
        <f t="shared" si="1"/>
        <v>1</v>
      </c>
      <c r="AM31" s="75">
        <f t="shared" si="26"/>
        <v>1</v>
      </c>
      <c r="AN31" s="89"/>
      <c r="AO31" s="90">
        <f t="shared" si="27"/>
        <v>0</v>
      </c>
      <c r="AP31" s="83">
        <f t="shared" si="28"/>
        <v>1</v>
      </c>
      <c r="AQ31" s="91">
        <f t="shared" si="29"/>
        <v>1</v>
      </c>
      <c r="AR31" s="92"/>
      <c r="AS31" s="73">
        <v>1</v>
      </c>
      <c r="AT31" s="87">
        <f t="shared" si="30"/>
        <v>1</v>
      </c>
      <c r="AU31" s="83">
        <f t="shared" si="36"/>
        <v>1</v>
      </c>
      <c r="AV31" s="84">
        <f t="shared" si="36"/>
        <v>1</v>
      </c>
      <c r="AW31" s="93" t="s">
        <v>71</v>
      </c>
      <c r="AX31" s="94">
        <f t="shared" si="31"/>
        <v>1</v>
      </c>
      <c r="AY31" s="95">
        <f t="shared" si="32"/>
        <v>1</v>
      </c>
      <c r="AZ31" s="104" t="s">
        <v>71</v>
      </c>
      <c r="BA31" s="105" t="s">
        <v>71</v>
      </c>
      <c r="BB31" s="105" t="s">
        <v>71</v>
      </c>
      <c r="BC31" s="98">
        <f t="shared" si="33"/>
        <v>1</v>
      </c>
      <c r="BD31" s="95">
        <f t="shared" si="34"/>
        <v>1</v>
      </c>
      <c r="BE31" s="99">
        <f t="shared" si="35"/>
        <v>12.5</v>
      </c>
      <c r="BF31" s="100"/>
      <c r="BG31" s="100">
        <f t="shared" si="3"/>
        <v>0</v>
      </c>
      <c r="BH31" s="106" t="s">
        <v>105</v>
      </c>
      <c r="BI31" s="100">
        <v>12.5</v>
      </c>
    </row>
    <row r="32" spans="1:61" ht="12.75">
      <c r="A32" s="102" t="s">
        <v>109</v>
      </c>
      <c r="B32" s="103" t="s">
        <v>71</v>
      </c>
      <c r="C32" s="69">
        <f t="shared" si="4"/>
        <v>3</v>
      </c>
      <c r="D32" s="70">
        <f t="shared" si="5"/>
        <v>3</v>
      </c>
      <c r="E32" s="71">
        <v>542688416.02</v>
      </c>
      <c r="F32" s="72">
        <v>558696512.54</v>
      </c>
      <c r="G32" s="73">
        <v>534825224.52</v>
      </c>
      <c r="H32" s="74">
        <f t="shared" si="6"/>
        <v>0.9855106700864051</v>
      </c>
      <c r="I32" s="70">
        <f t="shared" si="7"/>
        <v>1.5</v>
      </c>
      <c r="J32" s="75">
        <f t="shared" si="8"/>
        <v>1.5</v>
      </c>
      <c r="K32" s="73">
        <v>152228530.81</v>
      </c>
      <c r="L32" s="76">
        <v>151025135.29</v>
      </c>
      <c r="M32" s="77">
        <f t="shared" si="9"/>
        <v>0.9920948096023997</v>
      </c>
      <c r="N32" s="70">
        <f t="shared" si="10"/>
        <v>0</v>
      </c>
      <c r="O32" s="78">
        <f t="shared" si="11"/>
        <v>0</v>
      </c>
      <c r="P32" s="79">
        <v>6</v>
      </c>
      <c r="Q32" s="70">
        <f t="shared" si="12"/>
        <v>0</v>
      </c>
      <c r="R32" s="75">
        <f t="shared" si="13"/>
        <v>0</v>
      </c>
      <c r="S32" s="80" t="s">
        <v>71</v>
      </c>
      <c r="T32" s="69">
        <f t="shared" si="14"/>
        <v>1</v>
      </c>
      <c r="U32" s="70">
        <f t="shared" si="15"/>
        <v>1</v>
      </c>
      <c r="V32" s="107"/>
      <c r="W32" s="82">
        <f t="shared" si="16"/>
        <v>0</v>
      </c>
      <c r="X32" s="83">
        <f t="shared" si="17"/>
        <v>1</v>
      </c>
      <c r="Y32" s="84">
        <f t="shared" si="18"/>
        <v>1</v>
      </c>
      <c r="Z32" s="82"/>
      <c r="AA32" s="82">
        <f t="shared" si="19"/>
        <v>0</v>
      </c>
      <c r="AB32" s="83">
        <f t="shared" si="20"/>
        <v>1</v>
      </c>
      <c r="AC32" s="84">
        <f t="shared" si="21"/>
        <v>1</v>
      </c>
      <c r="AD32" s="85">
        <v>6586.68</v>
      </c>
      <c r="AE32" s="86">
        <v>18943.31</v>
      </c>
      <c r="AF32" s="87">
        <f t="shared" si="22"/>
        <v>2.876002781370888</v>
      </c>
      <c r="AG32" s="83">
        <f t="shared" si="23"/>
        <v>0</v>
      </c>
      <c r="AH32" s="84">
        <f t="shared" si="24"/>
        <v>0</v>
      </c>
      <c r="AI32" s="73">
        <v>143039999.20999998</v>
      </c>
      <c r="AJ32" s="73">
        <f t="shared" si="0"/>
        <v>151025135.29</v>
      </c>
      <c r="AK32" s="88">
        <f t="shared" si="25"/>
        <v>1.0558244975118944</v>
      </c>
      <c r="AL32" s="70">
        <f t="shared" si="1"/>
        <v>1</v>
      </c>
      <c r="AM32" s="75">
        <f t="shared" si="26"/>
        <v>1</v>
      </c>
      <c r="AN32" s="89"/>
      <c r="AO32" s="90">
        <f t="shared" si="27"/>
        <v>0</v>
      </c>
      <c r="AP32" s="83">
        <f t="shared" si="28"/>
        <v>1</v>
      </c>
      <c r="AQ32" s="91">
        <f t="shared" si="29"/>
        <v>1</v>
      </c>
      <c r="AR32" s="92"/>
      <c r="AS32" s="73">
        <v>1</v>
      </c>
      <c r="AT32" s="87">
        <f t="shared" si="30"/>
        <v>1</v>
      </c>
      <c r="AU32" s="83">
        <f t="shared" si="36"/>
        <v>1</v>
      </c>
      <c r="AV32" s="84">
        <f t="shared" si="36"/>
        <v>1</v>
      </c>
      <c r="AW32" s="93" t="s">
        <v>71</v>
      </c>
      <c r="AX32" s="94">
        <f t="shared" si="31"/>
        <v>1</v>
      </c>
      <c r="AY32" s="95">
        <f t="shared" si="32"/>
        <v>1</v>
      </c>
      <c r="AZ32" s="104" t="s">
        <v>71</v>
      </c>
      <c r="BA32" s="105" t="s">
        <v>71</v>
      </c>
      <c r="BB32" s="105" t="s">
        <v>71</v>
      </c>
      <c r="BC32" s="98">
        <f t="shared" si="33"/>
        <v>1</v>
      </c>
      <c r="BD32" s="95">
        <f t="shared" si="34"/>
        <v>1</v>
      </c>
      <c r="BE32" s="99">
        <f t="shared" si="35"/>
        <v>12.5</v>
      </c>
      <c r="BF32" s="100"/>
      <c r="BG32" s="100">
        <f t="shared" si="3"/>
        <v>0</v>
      </c>
      <c r="BH32" s="106" t="s">
        <v>109</v>
      </c>
      <c r="BI32" s="100">
        <v>12.5</v>
      </c>
    </row>
    <row r="33" spans="1:61" ht="12.75">
      <c r="A33" s="102" t="s">
        <v>110</v>
      </c>
      <c r="B33" s="103" t="s">
        <v>71</v>
      </c>
      <c r="C33" s="69">
        <f t="shared" si="4"/>
        <v>3</v>
      </c>
      <c r="D33" s="70">
        <f t="shared" si="5"/>
        <v>3</v>
      </c>
      <c r="E33" s="71">
        <v>635556906.94</v>
      </c>
      <c r="F33" s="72">
        <v>642627275.31</v>
      </c>
      <c r="G33" s="73">
        <v>508995067.62</v>
      </c>
      <c r="H33" s="74">
        <f t="shared" si="6"/>
        <v>0.800864662254472</v>
      </c>
      <c r="I33" s="70">
        <f t="shared" si="7"/>
        <v>1</v>
      </c>
      <c r="J33" s="75">
        <f t="shared" si="8"/>
        <v>1</v>
      </c>
      <c r="K33" s="73">
        <v>215930389</v>
      </c>
      <c r="L33" s="76">
        <v>204630142.33</v>
      </c>
      <c r="M33" s="77">
        <f t="shared" si="9"/>
        <v>0.9476671777310605</v>
      </c>
      <c r="N33" s="70">
        <f t="shared" si="10"/>
        <v>0</v>
      </c>
      <c r="O33" s="78">
        <f t="shared" si="11"/>
        <v>0</v>
      </c>
      <c r="P33" s="79">
        <v>14</v>
      </c>
      <c r="Q33" s="70">
        <f t="shared" si="12"/>
        <v>0</v>
      </c>
      <c r="R33" s="75">
        <f t="shared" si="13"/>
        <v>0</v>
      </c>
      <c r="S33" s="80" t="s">
        <v>71</v>
      </c>
      <c r="T33" s="69">
        <f t="shared" si="14"/>
        <v>1</v>
      </c>
      <c r="U33" s="70">
        <f t="shared" si="15"/>
        <v>1</v>
      </c>
      <c r="V33" s="107"/>
      <c r="W33" s="82">
        <f t="shared" si="16"/>
        <v>0</v>
      </c>
      <c r="X33" s="83">
        <f t="shared" si="17"/>
        <v>1</v>
      </c>
      <c r="Y33" s="84">
        <f t="shared" si="18"/>
        <v>1</v>
      </c>
      <c r="Z33" s="82"/>
      <c r="AA33" s="82">
        <f t="shared" si="19"/>
        <v>0</v>
      </c>
      <c r="AB33" s="83">
        <f t="shared" si="20"/>
        <v>1</v>
      </c>
      <c r="AC33" s="84">
        <f t="shared" si="21"/>
        <v>1</v>
      </c>
      <c r="AD33" s="85">
        <v>8408.75</v>
      </c>
      <c r="AE33" s="86">
        <v>17875.03</v>
      </c>
      <c r="AF33" s="87">
        <f t="shared" si="22"/>
        <v>2.1257654229225507</v>
      </c>
      <c r="AG33" s="83">
        <f t="shared" si="23"/>
        <v>0</v>
      </c>
      <c r="AH33" s="84">
        <f t="shared" si="24"/>
        <v>0</v>
      </c>
      <c r="AI33" s="73">
        <v>188271438.76000002</v>
      </c>
      <c r="AJ33" s="73">
        <f t="shared" si="0"/>
        <v>204630142.33</v>
      </c>
      <c r="AK33" s="88">
        <f t="shared" si="25"/>
        <v>1.0868889284415217</v>
      </c>
      <c r="AL33" s="70">
        <f t="shared" si="1"/>
        <v>1</v>
      </c>
      <c r="AM33" s="75">
        <f t="shared" si="26"/>
        <v>1</v>
      </c>
      <c r="AN33" s="89"/>
      <c r="AO33" s="90">
        <f t="shared" si="27"/>
        <v>0</v>
      </c>
      <c r="AP33" s="83">
        <f t="shared" si="28"/>
        <v>1</v>
      </c>
      <c r="AQ33" s="91">
        <f t="shared" si="29"/>
        <v>1</v>
      </c>
      <c r="AR33" s="92"/>
      <c r="AS33" s="73">
        <v>1</v>
      </c>
      <c r="AT33" s="87">
        <f t="shared" si="30"/>
        <v>1</v>
      </c>
      <c r="AU33" s="83">
        <f t="shared" si="36"/>
        <v>1</v>
      </c>
      <c r="AV33" s="84">
        <f t="shared" si="36"/>
        <v>1</v>
      </c>
      <c r="AW33" s="93" t="s">
        <v>71</v>
      </c>
      <c r="AX33" s="94">
        <f t="shared" si="31"/>
        <v>1</v>
      </c>
      <c r="AY33" s="95">
        <f t="shared" si="32"/>
        <v>1</v>
      </c>
      <c r="AZ33" s="104" t="s">
        <v>71</v>
      </c>
      <c r="BA33" s="105" t="s">
        <v>71</v>
      </c>
      <c r="BB33" s="105" t="s">
        <v>71</v>
      </c>
      <c r="BC33" s="98">
        <f t="shared" si="33"/>
        <v>1</v>
      </c>
      <c r="BD33" s="95">
        <f t="shared" si="34"/>
        <v>1</v>
      </c>
      <c r="BE33" s="99">
        <f t="shared" si="35"/>
        <v>12</v>
      </c>
      <c r="BF33" s="100"/>
      <c r="BG33" s="100">
        <f t="shared" si="3"/>
        <v>0</v>
      </c>
      <c r="BH33" s="106" t="s">
        <v>106</v>
      </c>
      <c r="BI33" s="100">
        <v>12.5</v>
      </c>
    </row>
    <row r="34" spans="1:61" ht="12.75">
      <c r="A34" s="102" t="s">
        <v>103</v>
      </c>
      <c r="B34" s="103" t="s">
        <v>71</v>
      </c>
      <c r="C34" s="69">
        <f t="shared" si="4"/>
        <v>3</v>
      </c>
      <c r="D34" s="70">
        <f t="shared" si="5"/>
        <v>3</v>
      </c>
      <c r="E34" s="71">
        <v>151610840.62</v>
      </c>
      <c r="F34" s="72">
        <v>150015174.24</v>
      </c>
      <c r="G34" s="73">
        <v>136446085.04</v>
      </c>
      <c r="H34" s="74">
        <f t="shared" si="6"/>
        <v>0.8999757832752262</v>
      </c>
      <c r="I34" s="70">
        <f t="shared" si="7"/>
        <v>1</v>
      </c>
      <c r="J34" s="75">
        <f t="shared" si="8"/>
        <v>1</v>
      </c>
      <c r="K34" s="73">
        <v>38825431.24</v>
      </c>
      <c r="L34" s="76">
        <v>39290739.14</v>
      </c>
      <c r="M34" s="77">
        <f t="shared" si="9"/>
        <v>1.0119846164006188</v>
      </c>
      <c r="N34" s="70">
        <f t="shared" si="10"/>
        <v>1</v>
      </c>
      <c r="O34" s="78">
        <f t="shared" si="11"/>
        <v>1</v>
      </c>
      <c r="P34" s="79">
        <v>9</v>
      </c>
      <c r="Q34" s="70">
        <f t="shared" si="12"/>
        <v>0</v>
      </c>
      <c r="R34" s="75">
        <f t="shared" si="13"/>
        <v>0</v>
      </c>
      <c r="S34" s="80" t="s">
        <v>71</v>
      </c>
      <c r="T34" s="69">
        <f t="shared" si="14"/>
        <v>1</v>
      </c>
      <c r="U34" s="70">
        <f t="shared" si="15"/>
        <v>1</v>
      </c>
      <c r="V34" s="107"/>
      <c r="W34" s="82">
        <f t="shared" si="16"/>
        <v>0</v>
      </c>
      <c r="X34" s="83">
        <f t="shared" si="17"/>
        <v>1</v>
      </c>
      <c r="Y34" s="84">
        <f t="shared" si="18"/>
        <v>1</v>
      </c>
      <c r="Z34" s="82"/>
      <c r="AA34" s="82">
        <f t="shared" si="19"/>
        <v>0</v>
      </c>
      <c r="AB34" s="83">
        <f t="shared" si="20"/>
        <v>1</v>
      </c>
      <c r="AC34" s="84">
        <f t="shared" si="21"/>
        <v>1</v>
      </c>
      <c r="AD34" s="85">
        <v>1575.09</v>
      </c>
      <c r="AE34" s="86">
        <v>2377.03</v>
      </c>
      <c r="AF34" s="87">
        <f t="shared" si="22"/>
        <v>1.5091391603019513</v>
      </c>
      <c r="AG34" s="83">
        <f t="shared" si="23"/>
        <v>0</v>
      </c>
      <c r="AH34" s="84">
        <f t="shared" si="24"/>
        <v>0</v>
      </c>
      <c r="AI34" s="73">
        <v>30124053.589999996</v>
      </c>
      <c r="AJ34" s="73">
        <f t="shared" si="0"/>
        <v>39290739.14</v>
      </c>
      <c r="AK34" s="88">
        <f t="shared" si="25"/>
        <v>1.3042978768648514</v>
      </c>
      <c r="AL34" s="70">
        <f t="shared" si="1"/>
        <v>1.5</v>
      </c>
      <c r="AM34" s="75">
        <f t="shared" si="26"/>
        <v>1.5</v>
      </c>
      <c r="AN34" s="89"/>
      <c r="AO34" s="90">
        <f t="shared" si="27"/>
        <v>0</v>
      </c>
      <c r="AP34" s="83">
        <f t="shared" si="28"/>
        <v>1</v>
      </c>
      <c r="AQ34" s="91">
        <f t="shared" si="29"/>
        <v>1</v>
      </c>
      <c r="AR34" s="92">
        <v>1</v>
      </c>
      <c r="AS34" s="73">
        <v>1</v>
      </c>
      <c r="AT34" s="87">
        <f t="shared" si="30"/>
        <v>2</v>
      </c>
      <c r="AU34" s="83">
        <f t="shared" si="36"/>
        <v>2</v>
      </c>
      <c r="AV34" s="84">
        <f t="shared" si="36"/>
        <v>2</v>
      </c>
      <c r="AW34" s="93" t="s">
        <v>71</v>
      </c>
      <c r="AX34" s="94">
        <f t="shared" si="31"/>
        <v>1</v>
      </c>
      <c r="AY34" s="95">
        <f t="shared" si="32"/>
        <v>1</v>
      </c>
      <c r="AZ34" s="104" t="s">
        <v>83</v>
      </c>
      <c r="BA34" s="105" t="s">
        <v>83</v>
      </c>
      <c r="BB34" s="105" t="s">
        <v>71</v>
      </c>
      <c r="BC34" s="98">
        <f t="shared" si="33"/>
        <v>0</v>
      </c>
      <c r="BD34" s="95">
        <f t="shared" si="34"/>
        <v>0</v>
      </c>
      <c r="BE34" s="99">
        <f t="shared" si="35"/>
        <v>13.5</v>
      </c>
      <c r="BF34" s="100"/>
      <c r="BG34" s="100">
        <f t="shared" si="3"/>
        <v>0</v>
      </c>
      <c r="BH34" s="106" t="s">
        <v>113</v>
      </c>
      <c r="BI34" s="100">
        <v>12.5</v>
      </c>
    </row>
    <row r="35" spans="1:61" ht="12.75">
      <c r="A35" s="106" t="s">
        <v>111</v>
      </c>
      <c r="B35" s="103" t="s">
        <v>71</v>
      </c>
      <c r="C35" s="69">
        <f t="shared" si="4"/>
        <v>3</v>
      </c>
      <c r="D35" s="70">
        <f t="shared" si="5"/>
        <v>3</v>
      </c>
      <c r="E35" s="71">
        <v>383415895.84</v>
      </c>
      <c r="F35" s="71">
        <v>334322561.59</v>
      </c>
      <c r="G35" s="73">
        <v>317411606.44</v>
      </c>
      <c r="H35" s="74">
        <f t="shared" si="6"/>
        <v>0.8278519745369565</v>
      </c>
      <c r="I35" s="70">
        <f t="shared" si="7"/>
        <v>1</v>
      </c>
      <c r="J35" s="75">
        <f t="shared" si="8"/>
        <v>1</v>
      </c>
      <c r="K35" s="73">
        <v>97940898</v>
      </c>
      <c r="L35" s="76">
        <v>98275835.77</v>
      </c>
      <c r="M35" s="77">
        <f t="shared" si="9"/>
        <v>1.0034197947623473</v>
      </c>
      <c r="N35" s="70">
        <f t="shared" si="10"/>
        <v>1</v>
      </c>
      <c r="O35" s="78">
        <f t="shared" si="11"/>
        <v>1</v>
      </c>
      <c r="P35" s="79">
        <v>8</v>
      </c>
      <c r="Q35" s="70">
        <f t="shared" si="12"/>
        <v>0</v>
      </c>
      <c r="R35" s="75">
        <f t="shared" si="13"/>
        <v>0</v>
      </c>
      <c r="S35" s="80" t="s">
        <v>71</v>
      </c>
      <c r="T35" s="69">
        <f t="shared" si="14"/>
        <v>1</v>
      </c>
      <c r="U35" s="70">
        <f t="shared" si="15"/>
        <v>1</v>
      </c>
      <c r="V35" s="107"/>
      <c r="W35" s="82">
        <f t="shared" si="16"/>
        <v>0</v>
      </c>
      <c r="X35" s="83">
        <f t="shared" si="17"/>
        <v>1</v>
      </c>
      <c r="Y35" s="84">
        <f t="shared" si="18"/>
        <v>1</v>
      </c>
      <c r="Z35" s="82"/>
      <c r="AA35" s="82">
        <f t="shared" si="19"/>
        <v>0</v>
      </c>
      <c r="AB35" s="83">
        <f t="shared" si="20"/>
        <v>1</v>
      </c>
      <c r="AC35" s="84">
        <f t="shared" si="21"/>
        <v>1</v>
      </c>
      <c r="AD35" s="85">
        <v>4755.15</v>
      </c>
      <c r="AE35" s="86">
        <v>6585.22</v>
      </c>
      <c r="AF35" s="87">
        <f t="shared" si="22"/>
        <v>1.3848606247962736</v>
      </c>
      <c r="AG35" s="83">
        <f t="shared" si="23"/>
        <v>0</v>
      </c>
      <c r="AH35" s="84">
        <f t="shared" si="24"/>
        <v>0</v>
      </c>
      <c r="AI35" s="73">
        <v>68859671.69999997</v>
      </c>
      <c r="AJ35" s="73">
        <f t="shared" si="0"/>
        <v>98275835.77</v>
      </c>
      <c r="AK35" s="88">
        <f t="shared" si="25"/>
        <v>1.4271900133093436</v>
      </c>
      <c r="AL35" s="70">
        <f t="shared" si="1"/>
        <v>1.5</v>
      </c>
      <c r="AM35" s="75">
        <f t="shared" si="26"/>
        <v>1.5</v>
      </c>
      <c r="AN35" s="89"/>
      <c r="AO35" s="90">
        <f t="shared" si="27"/>
        <v>0</v>
      </c>
      <c r="AP35" s="83">
        <f t="shared" si="28"/>
        <v>1</v>
      </c>
      <c r="AQ35" s="91">
        <f t="shared" si="29"/>
        <v>1</v>
      </c>
      <c r="AR35" s="92"/>
      <c r="AS35" s="73">
        <v>1</v>
      </c>
      <c r="AT35" s="87">
        <f t="shared" si="30"/>
        <v>1</v>
      </c>
      <c r="AU35" s="83">
        <f t="shared" si="36"/>
        <v>1</v>
      </c>
      <c r="AV35" s="84">
        <f t="shared" si="36"/>
        <v>1</v>
      </c>
      <c r="AW35" s="93" t="s">
        <v>71</v>
      </c>
      <c r="AX35" s="94">
        <f t="shared" si="31"/>
        <v>1</v>
      </c>
      <c r="AY35" s="95">
        <f t="shared" si="32"/>
        <v>1</v>
      </c>
      <c r="AZ35" s="157" t="s">
        <v>71</v>
      </c>
      <c r="BA35" s="105" t="s">
        <v>71</v>
      </c>
      <c r="BB35" s="105" t="s">
        <v>71</v>
      </c>
      <c r="BC35" s="98">
        <f t="shared" si="33"/>
        <v>1</v>
      </c>
      <c r="BD35" s="95">
        <f t="shared" si="34"/>
        <v>1</v>
      </c>
      <c r="BE35" s="99">
        <f t="shared" si="35"/>
        <v>13.5</v>
      </c>
      <c r="BF35" s="100"/>
      <c r="BG35" s="100">
        <f t="shared" si="3"/>
        <v>0</v>
      </c>
      <c r="BH35" s="106" t="s">
        <v>114</v>
      </c>
      <c r="BI35" s="100">
        <v>12.5</v>
      </c>
    </row>
    <row r="36" spans="1:61" ht="12.75">
      <c r="A36" s="102" t="s">
        <v>97</v>
      </c>
      <c r="B36" s="103" t="s">
        <v>71</v>
      </c>
      <c r="C36" s="69">
        <f t="shared" si="4"/>
        <v>3</v>
      </c>
      <c r="D36" s="70">
        <f t="shared" si="5"/>
        <v>3</v>
      </c>
      <c r="E36" s="71">
        <v>343551208.25</v>
      </c>
      <c r="F36" s="72">
        <v>355589524.06</v>
      </c>
      <c r="G36" s="73">
        <v>338546802.7</v>
      </c>
      <c r="H36" s="74">
        <f t="shared" si="6"/>
        <v>0.9854333053418973</v>
      </c>
      <c r="I36" s="70">
        <f t="shared" si="7"/>
        <v>1.5</v>
      </c>
      <c r="J36" s="75">
        <f t="shared" si="8"/>
        <v>1.5</v>
      </c>
      <c r="K36" s="73">
        <v>98276383</v>
      </c>
      <c r="L36" s="76">
        <v>101609366.8</v>
      </c>
      <c r="M36" s="77">
        <f t="shared" si="9"/>
        <v>1.0339143922299217</v>
      </c>
      <c r="N36" s="70">
        <f t="shared" si="10"/>
        <v>1</v>
      </c>
      <c r="O36" s="78">
        <f t="shared" si="11"/>
        <v>1</v>
      </c>
      <c r="P36" s="79">
        <v>5</v>
      </c>
      <c r="Q36" s="70">
        <f t="shared" si="12"/>
        <v>0</v>
      </c>
      <c r="R36" s="75">
        <f t="shared" si="13"/>
        <v>0</v>
      </c>
      <c r="S36" s="80" t="s">
        <v>71</v>
      </c>
      <c r="T36" s="69">
        <f t="shared" si="14"/>
        <v>1</v>
      </c>
      <c r="U36" s="70">
        <f t="shared" si="15"/>
        <v>1</v>
      </c>
      <c r="V36" s="107"/>
      <c r="W36" s="82">
        <f t="shared" si="16"/>
        <v>0</v>
      </c>
      <c r="X36" s="83">
        <f t="shared" si="17"/>
        <v>1</v>
      </c>
      <c r="Y36" s="84">
        <f t="shared" si="18"/>
        <v>1</v>
      </c>
      <c r="Z36" s="82"/>
      <c r="AA36" s="82">
        <f t="shared" si="19"/>
        <v>0</v>
      </c>
      <c r="AB36" s="83">
        <f t="shared" si="20"/>
        <v>1</v>
      </c>
      <c r="AC36" s="84">
        <f t="shared" si="21"/>
        <v>1</v>
      </c>
      <c r="AD36" s="85">
        <v>1861.04</v>
      </c>
      <c r="AE36" s="86">
        <v>2669.44</v>
      </c>
      <c r="AF36" s="87">
        <f t="shared" si="22"/>
        <v>1.4343807763401109</v>
      </c>
      <c r="AG36" s="83">
        <f t="shared" si="23"/>
        <v>0</v>
      </c>
      <c r="AH36" s="84">
        <f t="shared" si="24"/>
        <v>0</v>
      </c>
      <c r="AI36" s="73">
        <v>80390492.92</v>
      </c>
      <c r="AJ36" s="73">
        <f t="shared" si="0"/>
        <v>101609366.8</v>
      </c>
      <c r="AK36" s="88">
        <f t="shared" si="25"/>
        <v>1.2639475528669266</v>
      </c>
      <c r="AL36" s="70">
        <f t="shared" si="1"/>
        <v>1.5</v>
      </c>
      <c r="AM36" s="75">
        <f t="shared" si="26"/>
        <v>1.5</v>
      </c>
      <c r="AN36" s="89"/>
      <c r="AO36" s="90">
        <f t="shared" si="27"/>
        <v>0</v>
      </c>
      <c r="AP36" s="83">
        <f t="shared" si="28"/>
        <v>1</v>
      </c>
      <c r="AQ36" s="91">
        <f t="shared" si="29"/>
        <v>1</v>
      </c>
      <c r="AR36" s="92"/>
      <c r="AS36" s="73">
        <v>1</v>
      </c>
      <c r="AT36" s="87">
        <f t="shared" si="30"/>
        <v>1</v>
      </c>
      <c r="AU36" s="83">
        <f t="shared" si="36"/>
        <v>1</v>
      </c>
      <c r="AV36" s="84">
        <f t="shared" si="36"/>
        <v>1</v>
      </c>
      <c r="AW36" s="93" t="s">
        <v>71</v>
      </c>
      <c r="AX36" s="94">
        <f t="shared" si="31"/>
        <v>1</v>
      </c>
      <c r="AY36" s="95">
        <f t="shared" si="32"/>
        <v>1</v>
      </c>
      <c r="AZ36" s="104" t="s">
        <v>71</v>
      </c>
      <c r="BA36" s="105" t="s">
        <v>71</v>
      </c>
      <c r="BB36" s="105" t="s">
        <v>71</v>
      </c>
      <c r="BC36" s="98">
        <f t="shared" si="33"/>
        <v>1</v>
      </c>
      <c r="BD36" s="95">
        <f t="shared" si="34"/>
        <v>1</v>
      </c>
      <c r="BE36" s="99">
        <f t="shared" si="35"/>
        <v>14</v>
      </c>
      <c r="BF36" s="100"/>
      <c r="BG36" s="100">
        <f t="shared" si="3"/>
        <v>0</v>
      </c>
      <c r="BH36" s="106" t="s">
        <v>96</v>
      </c>
      <c r="BI36" s="100">
        <v>12</v>
      </c>
    </row>
    <row r="37" spans="1:61" s="108" customFormat="1" ht="12.75">
      <c r="A37" s="106" t="s">
        <v>104</v>
      </c>
      <c r="B37" s="103" t="s">
        <v>71</v>
      </c>
      <c r="C37" s="69">
        <f t="shared" si="4"/>
        <v>3</v>
      </c>
      <c r="D37" s="70">
        <f t="shared" si="5"/>
        <v>3</v>
      </c>
      <c r="E37" s="71">
        <v>276790540.67</v>
      </c>
      <c r="F37" s="72">
        <v>266106813.82</v>
      </c>
      <c r="G37" s="73">
        <v>224645554.1</v>
      </c>
      <c r="H37" s="74">
        <f t="shared" si="6"/>
        <v>0.8116084948431485</v>
      </c>
      <c r="I37" s="70">
        <f t="shared" si="7"/>
        <v>1</v>
      </c>
      <c r="J37" s="75">
        <f t="shared" si="8"/>
        <v>1</v>
      </c>
      <c r="K37" s="73">
        <v>88473377.73</v>
      </c>
      <c r="L37" s="76">
        <v>87683278.51</v>
      </c>
      <c r="M37" s="77">
        <f t="shared" si="9"/>
        <v>0.9910696387967554</v>
      </c>
      <c r="N37" s="70">
        <f t="shared" si="10"/>
        <v>0</v>
      </c>
      <c r="O37" s="78">
        <f t="shared" si="11"/>
        <v>0</v>
      </c>
      <c r="P37" s="79">
        <v>4</v>
      </c>
      <c r="Q37" s="70">
        <f t="shared" si="12"/>
        <v>1</v>
      </c>
      <c r="R37" s="75">
        <f t="shared" si="13"/>
        <v>1</v>
      </c>
      <c r="S37" s="80" t="s">
        <v>71</v>
      </c>
      <c r="T37" s="69">
        <f t="shared" si="14"/>
        <v>1</v>
      </c>
      <c r="U37" s="70">
        <f t="shared" si="15"/>
        <v>1</v>
      </c>
      <c r="V37" s="107">
        <v>464557.89</v>
      </c>
      <c r="W37" s="82">
        <f t="shared" si="16"/>
        <v>464557.89</v>
      </c>
      <c r="X37" s="83">
        <f t="shared" si="17"/>
        <v>0</v>
      </c>
      <c r="Y37" s="84">
        <f t="shared" si="18"/>
        <v>0</v>
      </c>
      <c r="Z37" s="82"/>
      <c r="AA37" s="82">
        <f t="shared" si="19"/>
        <v>0</v>
      </c>
      <c r="AB37" s="83">
        <f t="shared" si="20"/>
        <v>1</v>
      </c>
      <c r="AC37" s="84">
        <f t="shared" si="21"/>
        <v>1</v>
      </c>
      <c r="AD37" s="85">
        <v>2678.89</v>
      </c>
      <c r="AE37" s="86">
        <v>9086.68</v>
      </c>
      <c r="AF37" s="87">
        <f t="shared" si="22"/>
        <v>3.3919571165669367</v>
      </c>
      <c r="AG37" s="83">
        <f t="shared" si="23"/>
        <v>0</v>
      </c>
      <c r="AH37" s="84">
        <f t="shared" si="24"/>
        <v>0</v>
      </c>
      <c r="AI37" s="73">
        <v>76812095.54</v>
      </c>
      <c r="AJ37" s="73">
        <f t="shared" si="0"/>
        <v>87683278.51</v>
      </c>
      <c r="AK37" s="88">
        <f t="shared" si="25"/>
        <v>1.141529571528729</v>
      </c>
      <c r="AL37" s="70">
        <f t="shared" si="1"/>
        <v>1.5</v>
      </c>
      <c r="AM37" s="75">
        <f t="shared" si="26"/>
        <v>1.5</v>
      </c>
      <c r="AN37" s="89"/>
      <c r="AO37" s="90">
        <f t="shared" si="27"/>
        <v>0</v>
      </c>
      <c r="AP37" s="83">
        <f t="shared" si="28"/>
        <v>1</v>
      </c>
      <c r="AQ37" s="91">
        <f t="shared" si="29"/>
        <v>1</v>
      </c>
      <c r="AR37" s="92">
        <v>1</v>
      </c>
      <c r="AS37" s="73">
        <v>1</v>
      </c>
      <c r="AT37" s="87">
        <f t="shared" si="30"/>
        <v>2</v>
      </c>
      <c r="AU37" s="83">
        <f t="shared" si="36"/>
        <v>2</v>
      </c>
      <c r="AV37" s="84">
        <f t="shared" si="36"/>
        <v>2</v>
      </c>
      <c r="AW37" s="93" t="s">
        <v>71</v>
      </c>
      <c r="AX37" s="94">
        <f t="shared" si="31"/>
        <v>1</v>
      </c>
      <c r="AY37" s="95">
        <f t="shared" si="32"/>
        <v>1</v>
      </c>
      <c r="AZ37" s="104" t="s">
        <v>71</v>
      </c>
      <c r="BA37" s="105" t="s">
        <v>71</v>
      </c>
      <c r="BB37" s="105" t="s">
        <v>71</v>
      </c>
      <c r="BC37" s="98">
        <f t="shared" si="33"/>
        <v>1</v>
      </c>
      <c r="BD37" s="95">
        <f t="shared" si="34"/>
        <v>1</v>
      </c>
      <c r="BE37" s="99">
        <f t="shared" si="35"/>
        <v>13.5</v>
      </c>
      <c r="BF37" s="100"/>
      <c r="BG37" s="100">
        <f t="shared" si="3"/>
        <v>0</v>
      </c>
      <c r="BH37" s="106" t="s">
        <v>99</v>
      </c>
      <c r="BI37" s="100">
        <v>12</v>
      </c>
    </row>
    <row r="38" spans="1:61" ht="12.75">
      <c r="A38" s="102" t="s">
        <v>106</v>
      </c>
      <c r="B38" s="103" t="s">
        <v>71</v>
      </c>
      <c r="C38" s="69">
        <f t="shared" si="4"/>
        <v>3</v>
      </c>
      <c r="D38" s="70">
        <f t="shared" si="5"/>
        <v>3</v>
      </c>
      <c r="E38" s="71">
        <v>391375636.87</v>
      </c>
      <c r="F38" s="72">
        <v>423402613.35</v>
      </c>
      <c r="G38" s="73">
        <v>383681262.62</v>
      </c>
      <c r="H38" s="74">
        <f t="shared" si="6"/>
        <v>0.9803401808259318</v>
      </c>
      <c r="I38" s="70">
        <f t="shared" si="7"/>
        <v>1.5</v>
      </c>
      <c r="J38" s="75">
        <f t="shared" si="8"/>
        <v>1.5</v>
      </c>
      <c r="K38" s="73">
        <v>115582577</v>
      </c>
      <c r="L38" s="76">
        <v>115809786.83</v>
      </c>
      <c r="M38" s="77">
        <f t="shared" si="9"/>
        <v>1.0019657792367789</v>
      </c>
      <c r="N38" s="70">
        <f t="shared" si="10"/>
        <v>1</v>
      </c>
      <c r="O38" s="78">
        <f t="shared" si="11"/>
        <v>1</v>
      </c>
      <c r="P38" s="79">
        <v>3</v>
      </c>
      <c r="Q38" s="70">
        <f t="shared" si="12"/>
        <v>1</v>
      </c>
      <c r="R38" s="75">
        <f t="shared" si="13"/>
        <v>1</v>
      </c>
      <c r="S38" s="80" t="s">
        <v>71</v>
      </c>
      <c r="T38" s="69">
        <f t="shared" si="14"/>
        <v>1</v>
      </c>
      <c r="U38" s="70">
        <f t="shared" si="15"/>
        <v>1</v>
      </c>
      <c r="V38" s="107"/>
      <c r="W38" s="82">
        <f t="shared" si="16"/>
        <v>0</v>
      </c>
      <c r="X38" s="83">
        <f t="shared" si="17"/>
        <v>1</v>
      </c>
      <c r="Y38" s="84">
        <f t="shared" si="18"/>
        <v>1</v>
      </c>
      <c r="Z38" s="82"/>
      <c r="AA38" s="82">
        <f t="shared" si="19"/>
        <v>0</v>
      </c>
      <c r="AB38" s="83">
        <f t="shared" si="20"/>
        <v>1</v>
      </c>
      <c r="AC38" s="84">
        <f t="shared" si="21"/>
        <v>1</v>
      </c>
      <c r="AD38" s="85">
        <v>3469.41</v>
      </c>
      <c r="AE38" s="86">
        <v>7972.75</v>
      </c>
      <c r="AF38" s="87">
        <f t="shared" si="22"/>
        <v>2.2980132068564973</v>
      </c>
      <c r="AG38" s="83">
        <f t="shared" si="23"/>
        <v>0</v>
      </c>
      <c r="AH38" s="84">
        <f t="shared" si="24"/>
        <v>0</v>
      </c>
      <c r="AI38" s="73">
        <v>116231566.30999999</v>
      </c>
      <c r="AJ38" s="73">
        <f t="shared" si="0"/>
        <v>115809786.83</v>
      </c>
      <c r="AK38" s="88">
        <f t="shared" si="25"/>
        <v>0.9963712140050228</v>
      </c>
      <c r="AL38" s="70">
        <f t="shared" si="1"/>
        <v>0</v>
      </c>
      <c r="AM38" s="75">
        <f t="shared" si="26"/>
        <v>0</v>
      </c>
      <c r="AN38" s="89"/>
      <c r="AO38" s="90">
        <f t="shared" si="27"/>
        <v>0</v>
      </c>
      <c r="AP38" s="83">
        <f t="shared" si="28"/>
        <v>1</v>
      </c>
      <c r="AQ38" s="91">
        <f t="shared" si="29"/>
        <v>1</v>
      </c>
      <c r="AR38" s="92"/>
      <c r="AS38" s="73">
        <v>1</v>
      </c>
      <c r="AT38" s="87">
        <f t="shared" si="30"/>
        <v>1</v>
      </c>
      <c r="AU38" s="83">
        <f t="shared" si="36"/>
        <v>1</v>
      </c>
      <c r="AV38" s="84">
        <f t="shared" si="36"/>
        <v>1</v>
      </c>
      <c r="AW38" s="93" t="s">
        <v>71</v>
      </c>
      <c r="AX38" s="94">
        <f t="shared" si="31"/>
        <v>1</v>
      </c>
      <c r="AY38" s="95">
        <f t="shared" si="32"/>
        <v>1</v>
      </c>
      <c r="AZ38" s="104" t="s">
        <v>71</v>
      </c>
      <c r="BA38" s="105" t="s">
        <v>71</v>
      </c>
      <c r="BB38" s="105" t="s">
        <v>83</v>
      </c>
      <c r="BC38" s="98">
        <f t="shared" si="33"/>
        <v>0</v>
      </c>
      <c r="BD38" s="95">
        <f t="shared" si="34"/>
        <v>0</v>
      </c>
      <c r="BE38" s="99">
        <f t="shared" si="35"/>
        <v>12.5</v>
      </c>
      <c r="BF38" s="100"/>
      <c r="BG38" s="100">
        <f t="shared" si="3"/>
        <v>0</v>
      </c>
      <c r="BH38" s="106" t="s">
        <v>110</v>
      </c>
      <c r="BI38" s="100">
        <v>12</v>
      </c>
    </row>
    <row r="39" spans="1:61" ht="12.75">
      <c r="A39" s="102" t="s">
        <v>113</v>
      </c>
      <c r="B39" s="103" t="s">
        <v>71</v>
      </c>
      <c r="C39" s="69">
        <f t="shared" si="4"/>
        <v>3</v>
      </c>
      <c r="D39" s="70">
        <f t="shared" si="5"/>
        <v>3</v>
      </c>
      <c r="E39" s="71">
        <v>464361127.41</v>
      </c>
      <c r="F39" s="72">
        <v>506926824.38</v>
      </c>
      <c r="G39" s="73">
        <v>378562992.32</v>
      </c>
      <c r="H39" s="74">
        <f t="shared" si="6"/>
        <v>0.815234027946</v>
      </c>
      <c r="I39" s="70">
        <f t="shared" si="7"/>
        <v>1</v>
      </c>
      <c r="J39" s="75">
        <f t="shared" si="8"/>
        <v>1</v>
      </c>
      <c r="K39" s="73">
        <v>146085606</v>
      </c>
      <c r="L39" s="76">
        <v>146048732.69</v>
      </c>
      <c r="M39" s="77">
        <f t="shared" si="9"/>
        <v>0.9997475910802601</v>
      </c>
      <c r="N39" s="70">
        <f t="shared" si="10"/>
        <v>0</v>
      </c>
      <c r="O39" s="78">
        <f t="shared" si="11"/>
        <v>0</v>
      </c>
      <c r="P39" s="79">
        <v>14</v>
      </c>
      <c r="Q39" s="70">
        <f t="shared" si="12"/>
        <v>0</v>
      </c>
      <c r="R39" s="75">
        <f t="shared" si="13"/>
        <v>0</v>
      </c>
      <c r="S39" s="80" t="s">
        <v>71</v>
      </c>
      <c r="T39" s="69">
        <f t="shared" si="14"/>
        <v>1</v>
      </c>
      <c r="U39" s="70">
        <f t="shared" si="15"/>
        <v>1</v>
      </c>
      <c r="V39" s="107"/>
      <c r="W39" s="82">
        <f t="shared" si="16"/>
        <v>0</v>
      </c>
      <c r="X39" s="83">
        <f t="shared" si="17"/>
        <v>1</v>
      </c>
      <c r="Y39" s="84">
        <f t="shared" si="18"/>
        <v>1</v>
      </c>
      <c r="Z39" s="82"/>
      <c r="AA39" s="82">
        <f t="shared" si="19"/>
        <v>0</v>
      </c>
      <c r="AB39" s="83">
        <f t="shared" si="20"/>
        <v>1</v>
      </c>
      <c r="AC39" s="84">
        <f t="shared" si="21"/>
        <v>1</v>
      </c>
      <c r="AD39" s="85">
        <v>4725.25</v>
      </c>
      <c r="AE39" s="86">
        <v>16187.8</v>
      </c>
      <c r="AF39" s="87">
        <f t="shared" si="22"/>
        <v>3.4258081582985027</v>
      </c>
      <c r="AG39" s="83">
        <f t="shared" si="23"/>
        <v>0</v>
      </c>
      <c r="AH39" s="84">
        <f t="shared" si="24"/>
        <v>0</v>
      </c>
      <c r="AI39" s="73">
        <v>128583303.6</v>
      </c>
      <c r="AJ39" s="73">
        <f t="shared" si="0"/>
        <v>146048732.69</v>
      </c>
      <c r="AK39" s="88">
        <f t="shared" si="25"/>
        <v>1.1358296808451265</v>
      </c>
      <c r="AL39" s="70">
        <f t="shared" si="1"/>
        <v>1.5</v>
      </c>
      <c r="AM39" s="75">
        <f t="shared" si="26"/>
        <v>1.5</v>
      </c>
      <c r="AN39" s="89"/>
      <c r="AO39" s="90">
        <f t="shared" si="27"/>
        <v>0</v>
      </c>
      <c r="AP39" s="83">
        <f t="shared" si="28"/>
        <v>1</v>
      </c>
      <c r="AQ39" s="91">
        <f t="shared" si="29"/>
        <v>1</v>
      </c>
      <c r="AR39" s="92"/>
      <c r="AS39" s="73">
        <v>1</v>
      </c>
      <c r="AT39" s="87">
        <f t="shared" si="30"/>
        <v>1</v>
      </c>
      <c r="AU39" s="83">
        <f t="shared" si="36"/>
        <v>1</v>
      </c>
      <c r="AV39" s="84">
        <f t="shared" si="36"/>
        <v>1</v>
      </c>
      <c r="AW39" s="93" t="s">
        <v>71</v>
      </c>
      <c r="AX39" s="94">
        <f t="shared" si="31"/>
        <v>1</v>
      </c>
      <c r="AY39" s="95">
        <f t="shared" si="32"/>
        <v>1</v>
      </c>
      <c r="AZ39" s="104" t="s">
        <v>71</v>
      </c>
      <c r="BA39" s="105" t="s">
        <v>71</v>
      </c>
      <c r="BB39" s="105" t="s">
        <v>71</v>
      </c>
      <c r="BC39" s="98">
        <f t="shared" si="33"/>
        <v>1</v>
      </c>
      <c r="BD39" s="95">
        <f t="shared" si="34"/>
        <v>1</v>
      </c>
      <c r="BE39" s="99">
        <f t="shared" si="35"/>
        <v>12.5</v>
      </c>
      <c r="BF39" s="100"/>
      <c r="BG39" s="100">
        <f t="shared" si="3"/>
        <v>0</v>
      </c>
      <c r="BH39" s="158" t="s">
        <v>82</v>
      </c>
      <c r="BI39" s="159">
        <v>11.5</v>
      </c>
    </row>
    <row r="40" spans="1:61" ht="12.75">
      <c r="A40" s="109" t="s">
        <v>112</v>
      </c>
      <c r="B40" s="103" t="s">
        <v>71</v>
      </c>
      <c r="C40" s="69">
        <f t="shared" si="4"/>
        <v>3</v>
      </c>
      <c r="D40" s="70">
        <f t="shared" si="5"/>
        <v>3</v>
      </c>
      <c r="E40" s="71">
        <v>579703895.42</v>
      </c>
      <c r="F40" s="72">
        <v>537099743.88</v>
      </c>
      <c r="G40" s="73">
        <v>543758690</v>
      </c>
      <c r="H40" s="74">
        <f t="shared" si="6"/>
        <v>0.9379938521993934</v>
      </c>
      <c r="I40" s="70">
        <f t="shared" si="7"/>
        <v>1.5</v>
      </c>
      <c r="J40" s="75">
        <f t="shared" si="8"/>
        <v>1.5</v>
      </c>
      <c r="K40" s="73">
        <v>223007603.92</v>
      </c>
      <c r="L40" s="76">
        <v>225478628.95</v>
      </c>
      <c r="M40" s="77">
        <f t="shared" si="9"/>
        <v>1.0110804519064132</v>
      </c>
      <c r="N40" s="70">
        <f t="shared" si="10"/>
        <v>1</v>
      </c>
      <c r="O40" s="78">
        <f t="shared" si="11"/>
        <v>1</v>
      </c>
      <c r="P40" s="79">
        <v>10</v>
      </c>
      <c r="Q40" s="70">
        <f t="shared" si="12"/>
        <v>0</v>
      </c>
      <c r="R40" s="75">
        <f t="shared" si="13"/>
        <v>0</v>
      </c>
      <c r="S40" s="80" t="s">
        <v>71</v>
      </c>
      <c r="T40" s="69">
        <f t="shared" si="14"/>
        <v>1</v>
      </c>
      <c r="U40" s="70">
        <f t="shared" si="15"/>
        <v>1</v>
      </c>
      <c r="V40" s="107"/>
      <c r="W40" s="82">
        <f t="shared" si="16"/>
        <v>0</v>
      </c>
      <c r="X40" s="83">
        <f t="shared" si="17"/>
        <v>1</v>
      </c>
      <c r="Y40" s="84">
        <f t="shared" si="18"/>
        <v>1</v>
      </c>
      <c r="Z40" s="82"/>
      <c r="AA40" s="82">
        <f t="shared" si="19"/>
        <v>0</v>
      </c>
      <c r="AB40" s="83">
        <f t="shared" si="20"/>
        <v>1</v>
      </c>
      <c r="AC40" s="84">
        <f t="shared" si="21"/>
        <v>1</v>
      </c>
      <c r="AD40" s="85">
        <v>17614.85</v>
      </c>
      <c r="AE40" s="86">
        <v>32137.62</v>
      </c>
      <c r="AF40" s="87">
        <f t="shared" si="22"/>
        <v>1.8244617467648037</v>
      </c>
      <c r="AG40" s="83">
        <f t="shared" si="23"/>
        <v>0</v>
      </c>
      <c r="AH40" s="84">
        <f t="shared" si="24"/>
        <v>0</v>
      </c>
      <c r="AI40" s="73">
        <v>201114219.61999997</v>
      </c>
      <c r="AJ40" s="73">
        <f t="shared" si="0"/>
        <v>225478628.95</v>
      </c>
      <c r="AK40" s="88">
        <f t="shared" si="25"/>
        <v>1.1211471241369004</v>
      </c>
      <c r="AL40" s="70">
        <f t="shared" si="1"/>
        <v>1.5</v>
      </c>
      <c r="AM40" s="75">
        <f t="shared" si="26"/>
        <v>1.5</v>
      </c>
      <c r="AN40" s="89"/>
      <c r="AO40" s="90">
        <f t="shared" si="27"/>
        <v>0</v>
      </c>
      <c r="AP40" s="83">
        <f t="shared" si="28"/>
        <v>1</v>
      </c>
      <c r="AQ40" s="91">
        <f t="shared" si="29"/>
        <v>1</v>
      </c>
      <c r="AR40" s="92"/>
      <c r="AS40" s="73">
        <v>1</v>
      </c>
      <c r="AT40" s="87">
        <f t="shared" si="30"/>
        <v>1</v>
      </c>
      <c r="AU40" s="83">
        <f t="shared" si="36"/>
        <v>1</v>
      </c>
      <c r="AV40" s="84">
        <f t="shared" si="36"/>
        <v>1</v>
      </c>
      <c r="AW40" s="93" t="s">
        <v>71</v>
      </c>
      <c r="AX40" s="94">
        <f t="shared" si="31"/>
        <v>1</v>
      </c>
      <c r="AY40" s="95">
        <f t="shared" si="32"/>
        <v>1</v>
      </c>
      <c r="AZ40" s="104" t="s">
        <v>83</v>
      </c>
      <c r="BA40" s="105" t="s">
        <v>71</v>
      </c>
      <c r="BB40" s="105" t="s">
        <v>71</v>
      </c>
      <c r="BC40" s="98">
        <f t="shared" si="33"/>
        <v>0</v>
      </c>
      <c r="BD40" s="95">
        <f t="shared" si="34"/>
        <v>0</v>
      </c>
      <c r="BE40" s="99">
        <f t="shared" si="35"/>
        <v>13</v>
      </c>
      <c r="BF40" s="100"/>
      <c r="BG40" s="100">
        <f t="shared" si="3"/>
        <v>0</v>
      </c>
      <c r="BH40" s="158" t="s">
        <v>102</v>
      </c>
      <c r="BI40" s="159">
        <v>11.5</v>
      </c>
    </row>
    <row r="41" spans="1:61" ht="12.75">
      <c r="A41" s="102" t="s">
        <v>108</v>
      </c>
      <c r="B41" s="103" t="s">
        <v>71</v>
      </c>
      <c r="C41" s="69">
        <f t="shared" si="4"/>
        <v>3</v>
      </c>
      <c r="D41" s="70">
        <f t="shared" si="5"/>
        <v>3</v>
      </c>
      <c r="E41" s="71">
        <v>186235329.08</v>
      </c>
      <c r="F41" s="72">
        <v>180270723.02</v>
      </c>
      <c r="G41" s="73">
        <v>184043354.1</v>
      </c>
      <c r="H41" s="74">
        <f t="shared" si="6"/>
        <v>0.988230079701696</v>
      </c>
      <c r="I41" s="70">
        <f t="shared" si="7"/>
        <v>1.5</v>
      </c>
      <c r="J41" s="75">
        <f t="shared" si="8"/>
        <v>1.5</v>
      </c>
      <c r="K41" s="73">
        <v>83037087</v>
      </c>
      <c r="L41" s="76">
        <v>83568951.12</v>
      </c>
      <c r="M41" s="77">
        <f t="shared" si="9"/>
        <v>1.0064051394288434</v>
      </c>
      <c r="N41" s="70">
        <f t="shared" si="10"/>
        <v>1</v>
      </c>
      <c r="O41" s="78">
        <f t="shared" si="11"/>
        <v>1</v>
      </c>
      <c r="P41" s="79">
        <v>9</v>
      </c>
      <c r="Q41" s="70">
        <f t="shared" si="12"/>
        <v>0</v>
      </c>
      <c r="R41" s="75">
        <f t="shared" si="13"/>
        <v>0</v>
      </c>
      <c r="S41" s="80" t="s">
        <v>71</v>
      </c>
      <c r="T41" s="69">
        <f t="shared" si="14"/>
        <v>1</v>
      </c>
      <c r="U41" s="70">
        <f t="shared" si="15"/>
        <v>1</v>
      </c>
      <c r="V41" s="107"/>
      <c r="W41" s="82">
        <f t="shared" si="16"/>
        <v>0</v>
      </c>
      <c r="X41" s="83">
        <f t="shared" si="17"/>
        <v>1</v>
      </c>
      <c r="Y41" s="84">
        <f t="shared" si="18"/>
        <v>1</v>
      </c>
      <c r="Z41" s="82"/>
      <c r="AA41" s="82">
        <f t="shared" si="19"/>
        <v>0</v>
      </c>
      <c r="AB41" s="83">
        <f t="shared" si="20"/>
        <v>1</v>
      </c>
      <c r="AC41" s="84">
        <f t="shared" si="21"/>
        <v>1</v>
      </c>
      <c r="AD41" s="85">
        <v>2650.77</v>
      </c>
      <c r="AE41" s="86">
        <v>3871.49</v>
      </c>
      <c r="AF41" s="87">
        <f t="shared" si="22"/>
        <v>1.4605152465132771</v>
      </c>
      <c r="AG41" s="83">
        <f t="shared" si="23"/>
        <v>0</v>
      </c>
      <c r="AH41" s="84">
        <f t="shared" si="24"/>
        <v>0</v>
      </c>
      <c r="AI41" s="73">
        <v>78194246.19999999</v>
      </c>
      <c r="AJ41" s="73">
        <f t="shared" si="0"/>
        <v>83568951.12</v>
      </c>
      <c r="AK41" s="88">
        <f t="shared" si="25"/>
        <v>1.0687352993499415</v>
      </c>
      <c r="AL41" s="70">
        <f t="shared" si="1"/>
        <v>1</v>
      </c>
      <c r="AM41" s="75">
        <f t="shared" si="26"/>
        <v>1</v>
      </c>
      <c r="AN41" s="89"/>
      <c r="AO41" s="90">
        <f t="shared" si="27"/>
        <v>0</v>
      </c>
      <c r="AP41" s="83">
        <f t="shared" si="28"/>
        <v>1</v>
      </c>
      <c r="AQ41" s="91">
        <f t="shared" si="29"/>
        <v>1</v>
      </c>
      <c r="AR41" s="92"/>
      <c r="AS41" s="73">
        <v>1</v>
      </c>
      <c r="AT41" s="87">
        <f t="shared" si="30"/>
        <v>1</v>
      </c>
      <c r="AU41" s="83">
        <f t="shared" si="36"/>
        <v>1</v>
      </c>
      <c r="AV41" s="84">
        <f t="shared" si="36"/>
        <v>1</v>
      </c>
      <c r="AW41" s="93" t="s">
        <v>71</v>
      </c>
      <c r="AX41" s="94">
        <f t="shared" si="31"/>
        <v>1</v>
      </c>
      <c r="AY41" s="95">
        <f t="shared" si="32"/>
        <v>1</v>
      </c>
      <c r="AZ41" s="104" t="s">
        <v>71</v>
      </c>
      <c r="BA41" s="105" t="s">
        <v>71</v>
      </c>
      <c r="BB41" s="105" t="s">
        <v>71</v>
      </c>
      <c r="BC41" s="98">
        <f t="shared" si="33"/>
        <v>1</v>
      </c>
      <c r="BD41" s="95">
        <f t="shared" si="34"/>
        <v>1</v>
      </c>
      <c r="BE41" s="99">
        <f t="shared" si="35"/>
        <v>13.5</v>
      </c>
      <c r="BF41" s="100"/>
      <c r="BG41" s="100">
        <f t="shared" si="3"/>
        <v>0</v>
      </c>
      <c r="BH41" s="160" t="s">
        <v>107</v>
      </c>
      <c r="BI41" s="159">
        <v>10.5</v>
      </c>
    </row>
    <row r="42" spans="1:61" ht="13.5" thickBot="1">
      <c r="A42" s="102" t="s">
        <v>114</v>
      </c>
      <c r="B42" s="103" t="s">
        <v>71</v>
      </c>
      <c r="C42" s="69">
        <f t="shared" si="4"/>
        <v>3</v>
      </c>
      <c r="D42" s="70">
        <f t="shared" si="5"/>
        <v>3</v>
      </c>
      <c r="E42" s="71">
        <v>313216852.03</v>
      </c>
      <c r="F42" s="72">
        <v>307932792.47</v>
      </c>
      <c r="G42" s="73">
        <v>303366728.4</v>
      </c>
      <c r="H42" s="74">
        <f t="shared" si="6"/>
        <v>0.9685517443708407</v>
      </c>
      <c r="I42" s="70">
        <f t="shared" si="7"/>
        <v>1.5</v>
      </c>
      <c r="J42" s="75">
        <f t="shared" si="8"/>
        <v>1.5</v>
      </c>
      <c r="K42" s="73">
        <v>106288387.64</v>
      </c>
      <c r="L42" s="76">
        <v>98594692.05</v>
      </c>
      <c r="M42" s="77">
        <f t="shared" si="9"/>
        <v>0.9276148997945228</v>
      </c>
      <c r="N42" s="70">
        <f t="shared" si="10"/>
        <v>0</v>
      </c>
      <c r="O42" s="78">
        <f t="shared" si="11"/>
        <v>0</v>
      </c>
      <c r="P42" s="79">
        <v>6</v>
      </c>
      <c r="Q42" s="70">
        <f t="shared" si="12"/>
        <v>0</v>
      </c>
      <c r="R42" s="75">
        <f t="shared" si="13"/>
        <v>0</v>
      </c>
      <c r="S42" s="80" t="s">
        <v>71</v>
      </c>
      <c r="T42" s="69">
        <f t="shared" si="14"/>
        <v>1</v>
      </c>
      <c r="U42" s="70">
        <f t="shared" si="15"/>
        <v>1</v>
      </c>
      <c r="V42" s="107"/>
      <c r="W42" s="82">
        <f t="shared" si="16"/>
        <v>0</v>
      </c>
      <c r="X42" s="83">
        <f t="shared" si="17"/>
        <v>1</v>
      </c>
      <c r="Y42" s="84">
        <f t="shared" si="18"/>
        <v>1</v>
      </c>
      <c r="Z42" s="82"/>
      <c r="AA42" s="82">
        <f t="shared" si="19"/>
        <v>0</v>
      </c>
      <c r="AB42" s="83">
        <f t="shared" si="20"/>
        <v>1</v>
      </c>
      <c r="AC42" s="84">
        <f t="shared" si="21"/>
        <v>1</v>
      </c>
      <c r="AD42" s="85">
        <v>2534.61</v>
      </c>
      <c r="AE42" s="86">
        <v>2894.95</v>
      </c>
      <c r="AF42" s="87">
        <f t="shared" si="22"/>
        <v>1.1421678285811228</v>
      </c>
      <c r="AG42" s="83">
        <f t="shared" si="23"/>
        <v>0</v>
      </c>
      <c r="AH42" s="84">
        <f t="shared" si="24"/>
        <v>0</v>
      </c>
      <c r="AI42" s="73">
        <v>92464839.41999999</v>
      </c>
      <c r="AJ42" s="73">
        <f t="shared" si="0"/>
        <v>98594692.05</v>
      </c>
      <c r="AK42" s="88">
        <f t="shared" si="25"/>
        <v>1.0662938763366752</v>
      </c>
      <c r="AL42" s="70">
        <f t="shared" si="1"/>
        <v>1</v>
      </c>
      <c r="AM42" s="75">
        <f t="shared" si="26"/>
        <v>1</v>
      </c>
      <c r="AN42" s="89"/>
      <c r="AO42" s="90">
        <f t="shared" si="27"/>
        <v>0</v>
      </c>
      <c r="AP42" s="83">
        <f t="shared" si="28"/>
        <v>1</v>
      </c>
      <c r="AQ42" s="91">
        <f t="shared" si="29"/>
        <v>1</v>
      </c>
      <c r="AR42" s="92"/>
      <c r="AS42" s="73">
        <v>1</v>
      </c>
      <c r="AT42" s="87">
        <f t="shared" si="30"/>
        <v>1</v>
      </c>
      <c r="AU42" s="83">
        <f t="shared" si="36"/>
        <v>1</v>
      </c>
      <c r="AV42" s="84">
        <f t="shared" si="36"/>
        <v>1</v>
      </c>
      <c r="AW42" s="93" t="s">
        <v>71</v>
      </c>
      <c r="AX42" s="94">
        <f t="shared" si="31"/>
        <v>1</v>
      </c>
      <c r="AY42" s="95">
        <f t="shared" si="32"/>
        <v>1</v>
      </c>
      <c r="AZ42" s="110" t="s">
        <v>71</v>
      </c>
      <c r="BA42" s="105" t="s">
        <v>71</v>
      </c>
      <c r="BB42" s="105" t="s">
        <v>71</v>
      </c>
      <c r="BC42" s="98">
        <f t="shared" si="33"/>
        <v>1</v>
      </c>
      <c r="BD42" s="95">
        <f t="shared" si="34"/>
        <v>1</v>
      </c>
      <c r="BE42" s="99">
        <f t="shared" si="35"/>
        <v>12.5</v>
      </c>
      <c r="BF42" s="100"/>
      <c r="BG42" s="100">
        <f t="shared" si="3"/>
        <v>0</v>
      </c>
      <c r="BH42" s="158" t="s">
        <v>91</v>
      </c>
      <c r="BI42" s="159">
        <v>6.5</v>
      </c>
    </row>
    <row r="43" spans="1:61" ht="14.25" thickBot="1" thickTop="1">
      <c r="A43" s="111" t="s">
        <v>115</v>
      </c>
      <c r="B43" s="112"/>
      <c r="C43" s="113"/>
      <c r="D43" s="114"/>
      <c r="E43" s="112">
        <f>SUM(E10:E42)</f>
        <v>19981024691.119995</v>
      </c>
      <c r="F43" s="112">
        <f>SUM(F10:F42)</f>
        <v>20134987129.050007</v>
      </c>
      <c r="G43" s="113">
        <f>SUM(G10:G42)</f>
        <v>18187333580.83</v>
      </c>
      <c r="H43" s="113"/>
      <c r="I43" s="113"/>
      <c r="J43" s="114"/>
      <c r="K43" s="115">
        <f>SUM(K10:K42)</f>
        <v>6940602504.870001</v>
      </c>
      <c r="L43" s="115">
        <f>SUM(L10:L42)</f>
        <v>6898898290.080001</v>
      </c>
      <c r="M43" s="113"/>
      <c r="N43" s="113"/>
      <c r="O43" s="116"/>
      <c r="P43" s="112"/>
      <c r="Q43" s="113"/>
      <c r="R43" s="114"/>
      <c r="S43" s="112"/>
      <c r="T43" s="113"/>
      <c r="U43" s="114"/>
      <c r="V43" s="115">
        <f>SUM(V10:V42)</f>
        <v>4592679.41</v>
      </c>
      <c r="W43" s="115">
        <f>SUM(W10:W42)</f>
        <v>4592679.41</v>
      </c>
      <c r="X43" s="113"/>
      <c r="Y43" s="117"/>
      <c r="Z43" s="115">
        <f>SUM(Z10:Z42)</f>
        <v>0</v>
      </c>
      <c r="AA43" s="115">
        <f>SUM(AA10:AA42)</f>
        <v>0</v>
      </c>
      <c r="AB43" s="113"/>
      <c r="AC43" s="117"/>
      <c r="AD43" s="118">
        <f>SUM(AD10:AD42)</f>
        <v>931080.9</v>
      </c>
      <c r="AE43" s="119">
        <f>SUM(AE10:AE42)</f>
        <v>1059066.9000000001</v>
      </c>
      <c r="AF43" s="113"/>
      <c r="AG43" s="113"/>
      <c r="AH43" s="114"/>
      <c r="AI43" s="115">
        <f>SUM(AI10:AI42)</f>
        <v>6189218445.570002</v>
      </c>
      <c r="AJ43" s="115">
        <f>SUM(AJ10:AJ42)</f>
        <v>6898898290.080001</v>
      </c>
      <c r="AK43" s="120">
        <f>AJ43/AI43</f>
        <v>1.114663887007892</v>
      </c>
      <c r="AL43" s="121">
        <f>IF(AK43&gt;=1,1,0)</f>
        <v>1</v>
      </c>
      <c r="AM43" s="116">
        <f t="shared" si="26"/>
        <v>1</v>
      </c>
      <c r="AN43" s="113">
        <f>SUM(AN10:AN42)</f>
        <v>0</v>
      </c>
      <c r="AO43" s="113"/>
      <c r="AP43" s="113"/>
      <c r="AQ43" s="116"/>
      <c r="AR43" s="112"/>
      <c r="AS43" s="113"/>
      <c r="AT43" s="113"/>
      <c r="AU43" s="113"/>
      <c r="AV43" s="114"/>
      <c r="AW43" s="112"/>
      <c r="AX43" s="113"/>
      <c r="AY43" s="114"/>
      <c r="AZ43" s="112"/>
      <c r="BA43" s="115"/>
      <c r="BB43" s="115"/>
      <c r="BC43" s="113"/>
      <c r="BD43" s="114"/>
      <c r="BE43" s="122">
        <f>AVERAGE(BE10:BE42)</f>
        <v>13.272727272727273</v>
      </c>
      <c r="BF43" s="122">
        <f>SUM(BF10:BF42)</f>
        <v>137.5</v>
      </c>
      <c r="BG43" s="122"/>
      <c r="BH43" s="161"/>
      <c r="BI43" s="161"/>
    </row>
    <row r="44" spans="4:59" ht="13.5" thickTop="1">
      <c r="D44">
        <v>3</v>
      </c>
      <c r="J44" s="123">
        <v>1.5</v>
      </c>
      <c r="O44">
        <v>1</v>
      </c>
      <c r="R44">
        <v>1</v>
      </c>
      <c r="U44">
        <v>1</v>
      </c>
      <c r="V44" s="124" t="s">
        <v>116</v>
      </c>
      <c r="Y44">
        <v>1</v>
      </c>
      <c r="AC44">
        <v>1</v>
      </c>
      <c r="AH44">
        <v>1</v>
      </c>
      <c r="AM44">
        <v>1.5</v>
      </c>
      <c r="AQ44">
        <v>1</v>
      </c>
      <c r="AV44">
        <v>2</v>
      </c>
      <c r="AY44">
        <v>1</v>
      </c>
      <c r="BC44" s="125"/>
      <c r="BD44">
        <v>1</v>
      </c>
      <c r="BE44" s="126">
        <f>SUM(D44:BD44)</f>
        <v>17</v>
      </c>
      <c r="BF44" s="126"/>
      <c r="BG44" s="126"/>
    </row>
    <row r="45" spans="57:59" ht="12.75">
      <c r="BE45" s="127"/>
      <c r="BF45" s="127"/>
      <c r="BG45" s="127"/>
    </row>
    <row r="48" spans="55:56" ht="12.75">
      <c r="BC48">
        <f>2500+750</f>
        <v>3250</v>
      </c>
      <c r="BD48">
        <f>BC48*7</f>
        <v>22750</v>
      </c>
    </row>
  </sheetData>
  <sheetProtection/>
  <autoFilter ref="BQ9:BR42">
    <sortState ref="BQ10:BR48">
      <sortCondition descending="1" sortBy="value" ref="BR10:BR48"/>
    </sortState>
  </autoFilter>
  <mergeCells count="20">
    <mergeCell ref="AN4:AQ4"/>
    <mergeCell ref="AR4:AV4"/>
    <mergeCell ref="AW4:AY4"/>
    <mergeCell ref="BA4:BD4"/>
    <mergeCell ref="A4:A7"/>
    <mergeCell ref="B4:D4"/>
    <mergeCell ref="E4:J4"/>
    <mergeCell ref="K4:O4"/>
    <mergeCell ref="V4:Y4"/>
    <mergeCell ref="Z4:AC4"/>
    <mergeCell ref="BE4:BE6"/>
    <mergeCell ref="BF4:BF6"/>
    <mergeCell ref="BG4:BG6"/>
    <mergeCell ref="BH4:BH6"/>
    <mergeCell ref="BI4:BI6"/>
    <mergeCell ref="K5:L5"/>
    <mergeCell ref="AD5:AE5"/>
    <mergeCell ref="AR5:AS5"/>
    <mergeCell ref="AD4:AH4"/>
    <mergeCell ref="AI4:AM4"/>
  </mergeCells>
  <printOptions/>
  <pageMargins left="0.2362204724409449" right="0.2755905511811024" top="0.2755905511811024" bottom="0.2755905511811024" header="0.2755905511811024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dcterms:created xsi:type="dcterms:W3CDTF">2015-06-17T06:57:17Z</dcterms:created>
  <dcterms:modified xsi:type="dcterms:W3CDTF">2015-06-26T08:40:42Z</dcterms:modified>
  <cp:category/>
  <cp:version/>
  <cp:contentType/>
  <cp:contentStatus/>
</cp:coreProperties>
</file>