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<sst xmlns="http://schemas.openxmlformats.org/spreadsheetml/2006/main" count="1577" uniqueCount="219">
  <si>
    <t>01.01.2013</t>
  </si>
  <si>
    <t>31.01.2013</t>
  </si>
  <si>
    <t>01.02.2013</t>
  </si>
  <si>
    <t>I раздел - кредитные соглашения и договоры, заключенные от имени субъекта Российской Федерации - "Брянская область"</t>
  </si>
  <si>
    <t>1 февраля 2013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</si>
  <si>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</si>
  <si>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</si>
  <si>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</si>
  <si>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</si>
  <si>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</si>
  <si>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</si>
  <si>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</si>
  <si>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</si>
  <si>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</si>
  <si>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2013 года</t>
  </si>
  <si>
    <t>Задолженность на 01.02.2013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</si>
  <si>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</si>
  <si>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</si>
  <si>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</si>
  <si>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</si>
  <si>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</si>
  <si>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</si>
  <si>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</si>
  <si>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</si>
  <si>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</si>
  <si>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</si>
  <si>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</si>
  <si>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</si>
  <si>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</si>
  <si>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</si>
  <si>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</si>
  <si>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</si>
  <si>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</si>
  <si>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2011 год и на плановый период 2012 и 2013 годов" от 06.12.2010                № 105-З</t>
  </si>
  <si>
    <t>№145/1/0001/1/11 от 16.12.2011</t>
  </si>
  <si>
    <t>Финансирование дефицита областного бюджета и погашение государственных долговых обязательств</t>
  </si>
  <si>
    <t>16.12.2011</t>
  </si>
  <si>
    <t>14.06.2013</t>
  </si>
  <si>
    <t xml:space="preserve"> 8,5</t>
  </si>
  <si>
    <t>Уплата процента</t>
  </si>
  <si>
    <t>26.12.2011</t>
  </si>
  <si>
    <t>25.01.2012</t>
  </si>
  <si>
    <t>24.02.2012</t>
  </si>
  <si>
    <t>26.03.2012</t>
  </si>
  <si>
    <t>26.04.2012</t>
  </si>
  <si>
    <t>25.05.2012</t>
  </si>
  <si>
    <t>26.06.2012</t>
  </si>
  <si>
    <t>26.07.2012</t>
  </si>
  <si>
    <t>27.08.2012</t>
  </si>
  <si>
    <t>26.09.2012</t>
  </si>
  <si>
    <t>26.10.2012</t>
  </si>
  <si>
    <t>26.11.2012</t>
  </si>
  <si>
    <t>26.12.2012</t>
  </si>
  <si>
    <t>25.01.2013</t>
  </si>
  <si>
    <t>2</t>
  </si>
  <si>
    <t>№146/1/0001/1/11 от 16.12.2011</t>
  </si>
  <si>
    <t>24.02.2011</t>
  </si>
  <si>
    <t>28.05.2012</t>
  </si>
  <si>
    <t>3</t>
  </si>
  <si>
    <t>№147/1/0001/1/11 от 16.12.2011</t>
  </si>
  <si>
    <t>4</t>
  </si>
  <si>
    <t>Закон  брянской области "Об областном бюджете на 2012 год и на плановый период 2013 и 2014 годов" от 19.12.2011 № 131-З</t>
  </si>
  <si>
    <t>№00880012/25011100 от 14.08.2012</t>
  </si>
  <si>
    <t>14.08.2012</t>
  </si>
  <si>
    <t>13.02.2014</t>
  </si>
  <si>
    <t>9</t>
  </si>
  <si>
    <t>5</t>
  </si>
  <si>
    <t>Закон Брянской области "Об областном бюджете на 2012 год и на плановый период 2013 и 2014 годов" от 19.12.2011 № 131-З</t>
  </si>
  <si>
    <t>№00890012/25011100 от 14.08.2012</t>
  </si>
  <si>
    <t>6</t>
  </si>
  <si>
    <t>№01030012/25011100 от 11.09.2012</t>
  </si>
  <si>
    <t>11.09.2012</t>
  </si>
  <si>
    <t>10.03.2014</t>
  </si>
  <si>
    <t>7</t>
  </si>
  <si>
    <t>№01040012/25011100 от 11.09.2012</t>
  </si>
  <si>
    <t>8,54</t>
  </si>
  <si>
    <t>8</t>
  </si>
  <si>
    <t>№01050012/25011100 от 11.09.2012</t>
  </si>
  <si>
    <t>№01080012/25011100 от 19.09.2012</t>
  </si>
  <si>
    <t>19.09.2012</t>
  </si>
  <si>
    <t>18.03.2014</t>
  </si>
  <si>
    <t>10</t>
  </si>
  <si>
    <t>№01090012/25011100 от 19.09.2012</t>
  </si>
  <si>
    <t>12</t>
  </si>
  <si>
    <t>№01100012/25011100 от 19.09.2012</t>
  </si>
  <si>
    <t>8,95</t>
  </si>
  <si>
    <t>№01180012/25011100 от 26.09.2012</t>
  </si>
  <si>
    <t>25.03.2014</t>
  </si>
  <si>
    <t>27.09.2012</t>
  </si>
  <si>
    <t>13</t>
  </si>
  <si>
    <t>№01190012/25011100 от 26.09.2012</t>
  </si>
  <si>
    <t>14</t>
  </si>
  <si>
    <t>Кредитное соглашение с Банком ВТБ (открытое акционерное общество) (филиал ОАО Банк ВТБ в г. Воронеже)</t>
  </si>
  <si>
    <t>№КС-725710/2012/00001 от 26.09.2012</t>
  </si>
  <si>
    <t>8,94</t>
  </si>
  <si>
    <t>28.09.2012</t>
  </si>
  <si>
    <t>23.10.2012</t>
  </si>
  <si>
    <t>21.11.2012</t>
  </si>
  <si>
    <t>21.12.2012</t>
  </si>
  <si>
    <t>22.01.2013</t>
  </si>
  <si>
    <t>15</t>
  </si>
  <si>
    <t>№КС-725710/2012/00002 от 26.09.2012</t>
  </si>
  <si>
    <t>16</t>
  </si>
  <si>
    <t>№КС-725710/2012/00003 от 26.09.2012</t>
  </si>
  <si>
    <t>17</t>
  </si>
  <si>
    <t>№КС-725710/2012/00004 от 26.09.2012</t>
  </si>
  <si>
    <t>18</t>
  </si>
  <si>
    <t>№КС-725710/2012/00006 от 08.10.2012</t>
  </si>
  <si>
    <t>08.10.2012</t>
  </si>
  <si>
    <t>04.04.2014</t>
  </si>
  <si>
    <t>19</t>
  </si>
  <si>
    <t>№КС-725710/2012/00007 от 15.10.2012</t>
  </si>
  <si>
    <t>15.10.2012</t>
  </si>
  <si>
    <t>14.04.2014</t>
  </si>
  <si>
    <t>20</t>
  </si>
  <si>
    <t>№КС-725710/2012/00013 от 12.12.2012</t>
  </si>
  <si>
    <t>12.12.2012</t>
  </si>
  <si>
    <t>11.06.2014</t>
  </si>
  <si>
    <t>21</t>
  </si>
  <si>
    <t>№КС-725710/2012/00014 от 12.12.2012</t>
  </si>
  <si>
    <t>22</t>
  </si>
  <si>
    <t>№КС-725710/2012/00015 от 12.12.2012</t>
  </si>
  <si>
    <t>23</t>
  </si>
  <si>
    <t>№КС-725710/2012/00016 от 17.12.2012</t>
  </si>
  <si>
    <t>17.12.2012</t>
  </si>
  <si>
    <t>16.06.2014</t>
  </si>
  <si>
    <t>9,0</t>
  </si>
  <si>
    <t>24</t>
  </si>
  <si>
    <t>№КС-725710/2012/00017 от 17.12.2012</t>
  </si>
  <si>
    <t>25</t>
  </si>
  <si>
    <t>№КС-725710/2012/00018 от 19.12.2012</t>
  </si>
  <si>
    <t>19.12.2012</t>
  </si>
  <si>
    <t>18.06.2014</t>
  </si>
  <si>
    <t>end</t>
  </si>
  <si>
    <t>Итого:</t>
  </si>
  <si>
    <t>из государственной долговой книги субъекта Российской Федерации - Брянской области</t>
  </si>
  <si>
    <t>Выписка</t>
  </si>
  <si>
    <t>о долговых обязательствах по состоянию на 01.02.2013 года</t>
  </si>
  <si>
    <t>II раздел- государственные займы Брянской области, осуществляемые путем выпуска ценных бумаг Брянской области</t>
  </si>
  <si>
    <t>11</t>
  </si>
  <si>
    <t>III раздел - государственные гарантии и договоры о предоставлении государственных гарантий Брянской области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</si>
  <si>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</si>
  <si>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</si>
  <si>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№01-01-06/26-762 от 31.12.2003</t>
  </si>
  <si>
    <t>заимствования не привлекаются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</si>
  <si>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</si>
  <si>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31.12.2003</t>
  </si>
  <si>
    <t>15.12.2018</t>
  </si>
  <si>
    <t>см.примечание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</si>
  <si>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</si>
  <si>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</si>
  <si>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</si>
  <si>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</t>
  </si>
  <si>
    <t>Нет</t>
  </si>
  <si>
    <t>13.07.2007</t>
  </si>
  <si>
    <t>24.06.2015</t>
  </si>
  <si>
    <t xml:space="preserve"> 14</t>
  </si>
  <si>
    <t>Согласно п.1.2. и 2.1. гос.гарантии гарантируются обязательства Принципала по основному долгу -          30 000 000 рублей.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</si>
  <si>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Акционерным коммерческим банком "ИНВЕСТИЦИОННЫЙ ТОРГОВЫЙ БАНК" (ОАО))</t>
  </si>
  <si>
    <t>Закон об областном бюджете на 2012 год и на плановый период 2013 и 2014 годов от 19.12.2011 года № 131-З</t>
  </si>
  <si>
    <t>Договор о предоставлении государственной гарантии Брянской области №33 от 12.05.2012, государственная гарантия Брянской области № 34 от  12.05.2012</t>
  </si>
  <si>
    <t>Договор залога от 12.05.2012г. №91</t>
  </si>
  <si>
    <t>12.05.2012</t>
  </si>
  <si>
    <t>10.07.2013</t>
  </si>
  <si>
    <t>Согласно п. 2.1. гос.гарантии гарантируются обязательства Принципала по основному долгу -  70 000 000 рублей и процентам не более 7 121 258,93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</si>
  <si>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БРФ ОАО "Россельхозбанк)</t>
  </si>
  <si>
    <t>Договор о предоставлении государственной гарантии Брянской области №34 от 20.11.2012, государственная гарантия Брянской области № 35 от  20.11.2012</t>
  </si>
  <si>
    <t>Договор залога № 200 от 07.11.2012г.</t>
  </si>
  <si>
    <t>07.11.2012</t>
  </si>
  <si>
    <t>30.12.2013</t>
  </si>
  <si>
    <t>10,75</t>
  </si>
  <si>
    <t>Согласно п. 2.1. государственной гарантии гарантируются обязательства Принципала по основному долгу -  50 000 000 рублей и процентам не более 3 622 270,80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</si>
  <si>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</si>
  <si>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</si>
  <si>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</si>
  <si>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</si>
  <si>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</si>
  <si>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12.05.2010</t>
  </si>
  <si>
    <t>23.04.2015</t>
  </si>
  <si>
    <t>1/4 ставки рефинансирования ЦБ РФ, действующей на день заключения Соглашения о предоставлении бюджетного кредита</t>
  </si>
  <si>
    <t>17.12.2010</t>
  </si>
  <si>
    <t>20.12.2011</t>
  </si>
  <si>
    <t>20.12.2012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</si>
  <si>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</si>
  <si>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 xml:space="preserve">№01-01-06/06-290 от 09.08.2010, дополнительное соглашение № 2 от 21.12.2012 к соглашению № №01-01-06/06-290 от 09.08.2010
</t>
  </si>
  <si>
    <t>для частичного покрытия дефицита бюджета субьекта РФ</t>
  </si>
  <si>
    <t>09.08.2010</t>
  </si>
  <si>
    <t xml:space="preserve"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
</t>
  </si>
  <si>
    <t xml:space="preserve">с 21.12.12 - 0,5% годовых
</t>
  </si>
  <si>
    <t>№01-01-06/06-515 от 13.12.2010, дополнительное соглашение № 2 от 21.12.2012 к соглашению № №01-01-06/06-515 от 13.12.2010</t>
  </si>
  <si>
    <t>14.12.2010</t>
  </si>
  <si>
    <t>22.12.2010</t>
  </si>
  <si>
    <t>Закон Брянской области "Об областном бюджете на 2012 год и на плановый период 2013 и 2014   годов"</t>
  </si>
  <si>
    <t>№01-01-06/06/302 от 01.10.2012</t>
  </si>
  <si>
    <t>03.11.2012</t>
  </si>
  <si>
    <t>11.09.2015</t>
  </si>
  <si>
    <t>1/2 ставки рефинансирования ЦБ РФ, действующей на день заключения Соглашения о предоставлении бюджетного кредита</t>
  </si>
  <si>
    <t>aa</t>
  </si>
  <si>
    <t>V раздел- Итоговые значения каждого вида долга (по разделам I-IV, помесячно).</t>
  </si>
  <si>
    <t>2013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</si>
  <si>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</si>
  <si>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</si>
  <si>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</si>
  <si>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</si>
  <si>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</si>
  <si>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</si>
  <si>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</si>
  <si>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</si>
  <si>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</si>
  <si>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</si>
  <si>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</si>
  <si>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</si>
  <si>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</si>
  <si>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</si>
  <si>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</si>
  <si>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</si>
  <si>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</si>
  <si>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</si>
  <si>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долга на 1 февраля 2013 года: 6 826 641 466,77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</si>
</sst>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20"/>
      <color indexed="8"/>
      <name val="Calibri"/>
      <family val="2"/>
    </font>
    <font>
      <sz val="14"/>
      <name val="Arial Cyr"/>
      <family val="0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20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2" fillId="33" borderId="0" xfId="0" applyNumberFormat="1" applyFont="1" applyFill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 quotePrefix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4" fillId="34" borderId="18" xfId="0" applyNumberFormat="1" applyFont="1" applyFill="1" applyBorder="1" applyAlignment="1">
      <alignment vertical="top"/>
    </xf>
    <xf numFmtId="3" fontId="4" fillId="33" borderId="13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34" fillId="0" borderId="0" xfId="0" applyFont="1" applyAlignment="1">
      <alignment/>
    </xf>
    <xf numFmtId="4" fontId="2" fillId="33" borderId="15" xfId="0" applyNumberFormat="1" applyFont="1" applyFill="1" applyBorder="1" applyAlignment="1">
      <alignment horizontal="righ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center" wrapText="1"/>
    </xf>
    <xf numFmtId="4" fontId="2" fillId="33" borderId="16" xfId="0" applyNumberFormat="1" applyFont="1" applyFill="1" applyBorder="1" applyAlignment="1">
      <alignment horizontal="right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right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2" fillId="33" borderId="10" xfId="0" applyFont="1" applyFill="1" applyBorder="1" applyAlignment="1">
      <alignment horizontal="right" shrinkToFit="1"/>
    </xf>
    <xf numFmtId="0" fontId="2" fillId="33" borderId="18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5" fillId="33" borderId="0" xfId="0" applyFont="1" applyFill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wrapText="1"/>
    </xf>
    <xf numFmtId="4" fontId="2" fillId="33" borderId="19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 quotePrefix="1">
      <alignment horizontal="center" vertical="top" wrapText="1"/>
    </xf>
    <xf numFmtId="14" fontId="2" fillId="33" borderId="16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right" wrapText="1"/>
    </xf>
    <xf numFmtId="0" fontId="2" fillId="33" borderId="21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shrinkToFi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vertical="top"/>
    </xf>
    <xf numFmtId="0" fontId="2" fillId="34" borderId="15" xfId="0" applyFont="1" applyFill="1" applyBorder="1" applyAlignment="1">
      <alignment horizontal="left" vertical="top" wrapText="1"/>
    </xf>
    <xf numFmtId="4" fontId="2" fillId="34" borderId="15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9</xdr:col>
      <xdr:colOff>200025</xdr:colOff>
      <xdr:row>198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535781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9"/>
  <sheetViews>
    <sheetView showGridLines="0" showZeros="0" zoomScalePageLayoutView="0" workbookViewId="0" topLeftCell="A72">
      <selection activeCell="K86" sqref="K86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1" customHeight="1">
      <c r="B1" s="43" t="s">
        <v>136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148" ht="21" customHeight="1">
      <c r="A2" s="1" t="s">
        <v>0</v>
      </c>
      <c r="B2" s="36" t="s">
        <v>135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21" customHeight="1">
      <c r="A3" s="1"/>
      <c r="B3" s="36" t="s">
        <v>137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1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2</v>
      </c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0.25">
      <c r="A6" s="5" t="s">
        <v>4</v>
      </c>
      <c r="B6" s="39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/>
      <c r="B7" s="40" t="s">
        <v>6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3" t="s">
        <v>13</v>
      </c>
      <c r="J7" s="35"/>
      <c r="K7" s="34"/>
      <c r="L7" s="33" t="s">
        <v>14</v>
      </c>
      <c r="M7" s="35"/>
      <c r="N7" s="35"/>
      <c r="O7" s="34"/>
      <c r="P7" s="30" t="s">
        <v>15</v>
      </c>
      <c r="Q7" s="33" t="s">
        <v>16</v>
      </c>
      <c r="R7" s="35"/>
      <c r="S7" s="34"/>
      <c r="T7" s="30" t="s">
        <v>17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7"/>
      <c r="B8" s="41"/>
      <c r="C8" s="31"/>
      <c r="D8" s="31"/>
      <c r="E8" s="31"/>
      <c r="F8" s="31"/>
      <c r="G8" s="31"/>
      <c r="H8" s="31"/>
      <c r="I8" s="33" t="s">
        <v>18</v>
      </c>
      <c r="J8" s="34"/>
      <c r="K8" s="8" t="s">
        <v>19</v>
      </c>
      <c r="L8" s="33" t="s">
        <v>20</v>
      </c>
      <c r="M8" s="34"/>
      <c r="N8" s="33" t="s">
        <v>21</v>
      </c>
      <c r="O8" s="34"/>
      <c r="P8" s="31"/>
      <c r="Q8" s="30" t="s">
        <v>22</v>
      </c>
      <c r="R8" s="30" t="s">
        <v>23</v>
      </c>
      <c r="S8" s="30" t="s">
        <v>24</v>
      </c>
      <c r="T8" s="31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41"/>
      <c r="C9" s="31"/>
      <c r="D9" s="31"/>
      <c r="E9" s="31"/>
      <c r="F9" s="31"/>
      <c r="G9" s="31"/>
      <c r="H9" s="31"/>
      <c r="I9" s="30" t="s">
        <v>25</v>
      </c>
      <c r="J9" s="30" t="s">
        <v>26</v>
      </c>
      <c r="K9" s="30" t="s">
        <v>27</v>
      </c>
      <c r="L9" s="30" t="s">
        <v>23</v>
      </c>
      <c r="M9" s="30" t="s">
        <v>24</v>
      </c>
      <c r="N9" s="30" t="s">
        <v>23</v>
      </c>
      <c r="O9" s="30" t="s">
        <v>24</v>
      </c>
      <c r="P9" s="31"/>
      <c r="Q9" s="31"/>
      <c r="R9" s="31"/>
      <c r="S9" s="31"/>
      <c r="T9" s="31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4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4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7"/>
      <c r="V11" s="3" t="s">
        <v>28</v>
      </c>
      <c r="W11" s="3" t="s">
        <v>28</v>
      </c>
      <c r="X11" s="3" t="s">
        <v>28</v>
      </c>
      <c r="Y11" s="3" t="s">
        <v>28</v>
      </c>
      <c r="Z11" s="3" t="s">
        <v>28</v>
      </c>
      <c r="AA11" s="3" t="s">
        <v>28</v>
      </c>
      <c r="AB11" s="3" t="s">
        <v>28</v>
      </c>
      <c r="AC11" s="3" t="s">
        <v>28</v>
      </c>
      <c r="AD11" s="3" t="s">
        <v>28</v>
      </c>
      <c r="AE11" s="3" t="s">
        <v>28</v>
      </c>
      <c r="AF11" s="3" t="s">
        <v>28</v>
      </c>
      <c r="AG11" s="3" t="s">
        <v>28</v>
      </c>
      <c r="AH11" s="3" t="s">
        <v>28</v>
      </c>
      <c r="AI11" s="3" t="s">
        <v>28</v>
      </c>
      <c r="AJ11" s="3" t="s">
        <v>28</v>
      </c>
      <c r="AK11" s="3" t="s">
        <v>28</v>
      </c>
      <c r="AL11" s="3" t="s">
        <v>28</v>
      </c>
      <c r="AM11" s="3" t="s">
        <v>28</v>
      </c>
      <c r="AN11" s="3" t="s">
        <v>28</v>
      </c>
      <c r="AO11" s="3" t="s">
        <v>28</v>
      </c>
      <c r="AP11" s="3" t="s">
        <v>28</v>
      </c>
      <c r="AQ11" s="3" t="s">
        <v>28</v>
      </c>
      <c r="AR11" s="3" t="s">
        <v>28</v>
      </c>
      <c r="AS11" s="3" t="s">
        <v>28</v>
      </c>
      <c r="AT11" s="3" t="s">
        <v>28</v>
      </c>
      <c r="AU11" s="3" t="s">
        <v>28</v>
      </c>
      <c r="AV11" s="3" t="s">
        <v>28</v>
      </c>
      <c r="AW11" s="3" t="s">
        <v>28</v>
      </c>
      <c r="AX11" s="3" t="s">
        <v>28</v>
      </c>
      <c r="AY11" s="3" t="s">
        <v>28</v>
      </c>
      <c r="AZ11" s="3" t="s">
        <v>28</v>
      </c>
      <c r="BA11" s="3" t="s">
        <v>28</v>
      </c>
      <c r="BB11" s="3" t="s">
        <v>28</v>
      </c>
      <c r="BC11" s="3" t="s">
        <v>28</v>
      </c>
      <c r="BD11" s="3" t="s">
        <v>28</v>
      </c>
      <c r="BE11" s="3" t="s">
        <v>28</v>
      </c>
      <c r="BF11" s="3" t="s">
        <v>28</v>
      </c>
      <c r="BG11" s="3" t="s">
        <v>28</v>
      </c>
      <c r="BH11" s="3" t="s">
        <v>28</v>
      </c>
      <c r="BI11" s="3" t="s">
        <v>28</v>
      </c>
      <c r="BJ11" s="3" t="s">
        <v>28</v>
      </c>
      <c r="BK11" s="3" t="s">
        <v>28</v>
      </c>
      <c r="BL11" s="3" t="s">
        <v>28</v>
      </c>
      <c r="BM11" s="3" t="s">
        <v>28</v>
      </c>
      <c r="BN11" s="3" t="s">
        <v>28</v>
      </c>
      <c r="BO11" s="3" t="s">
        <v>28</v>
      </c>
      <c r="BP11" s="3" t="s">
        <v>28</v>
      </c>
      <c r="BQ11" s="3" t="s">
        <v>28</v>
      </c>
      <c r="BR11" s="3" t="s">
        <v>28</v>
      </c>
      <c r="BS11" s="3" t="s">
        <v>28</v>
      </c>
      <c r="BT11" s="3" t="s">
        <v>28</v>
      </c>
      <c r="BU11" s="3" t="s">
        <v>28</v>
      </c>
      <c r="BV11" s="3" t="s">
        <v>28</v>
      </c>
      <c r="BW11" s="3" t="s">
        <v>28</v>
      </c>
      <c r="BX11" s="3" t="s">
        <v>28</v>
      </c>
      <c r="BY11" s="3" t="s">
        <v>28</v>
      </c>
      <c r="BZ11" s="3" t="s">
        <v>28</v>
      </c>
      <c r="CA11" s="3" t="s">
        <v>28</v>
      </c>
      <c r="CB11" s="3" t="s">
        <v>28</v>
      </c>
      <c r="CC11" s="3" t="s">
        <v>28</v>
      </c>
      <c r="CD11" s="3" t="s">
        <v>28</v>
      </c>
      <c r="CE11" s="3" t="s">
        <v>28</v>
      </c>
      <c r="CF11" s="3" t="s">
        <v>28</v>
      </c>
      <c r="CG11" s="3" t="s">
        <v>28</v>
      </c>
      <c r="CH11" s="3" t="s">
        <v>28</v>
      </c>
      <c r="CI11" s="3" t="s">
        <v>28</v>
      </c>
      <c r="CJ11" s="3" t="s">
        <v>28</v>
      </c>
      <c r="CK11" s="3" t="s">
        <v>28</v>
      </c>
      <c r="CL11" s="3" t="s">
        <v>28</v>
      </c>
      <c r="CM11" s="3" t="s">
        <v>28</v>
      </c>
      <c r="CN11" s="3" t="s">
        <v>28</v>
      </c>
      <c r="CO11" s="3" t="s">
        <v>28</v>
      </c>
      <c r="CP11" s="3" t="s">
        <v>28</v>
      </c>
      <c r="CQ11" s="3" t="s">
        <v>28</v>
      </c>
      <c r="CR11" s="3" t="s">
        <v>28</v>
      </c>
      <c r="CS11" s="3" t="s">
        <v>28</v>
      </c>
      <c r="CT11" s="3" t="s">
        <v>28</v>
      </c>
      <c r="CU11" s="3" t="s">
        <v>28</v>
      </c>
      <c r="CV11" s="3" t="s">
        <v>28</v>
      </c>
      <c r="CW11" s="3" t="s">
        <v>28</v>
      </c>
      <c r="CX11" s="3" t="s">
        <v>28</v>
      </c>
      <c r="CY11" s="3" t="s">
        <v>28</v>
      </c>
      <c r="CZ11" s="3" t="s">
        <v>28</v>
      </c>
      <c r="DA11" s="3" t="s">
        <v>28</v>
      </c>
      <c r="DB11" s="3" t="s">
        <v>28</v>
      </c>
      <c r="DC11" s="3" t="s">
        <v>28</v>
      </c>
      <c r="DD11" s="3" t="s">
        <v>28</v>
      </c>
      <c r="DE11" s="3" t="s">
        <v>28</v>
      </c>
      <c r="DF11" s="3" t="s">
        <v>28</v>
      </c>
      <c r="DG11" s="3" t="s">
        <v>28</v>
      </c>
      <c r="DH11" s="3" t="s">
        <v>28</v>
      </c>
      <c r="DI11" s="3" t="s">
        <v>28</v>
      </c>
      <c r="DJ11" s="3" t="s">
        <v>28</v>
      </c>
      <c r="DK11" s="3" t="s">
        <v>28</v>
      </c>
      <c r="DL11" s="3" t="s">
        <v>28</v>
      </c>
      <c r="DM11" s="3" t="s">
        <v>28</v>
      </c>
      <c r="DN11" s="3" t="s">
        <v>28</v>
      </c>
      <c r="DO11" s="3" t="s">
        <v>28</v>
      </c>
      <c r="DP11" s="3" t="s">
        <v>28</v>
      </c>
      <c r="DQ11" s="3" t="s">
        <v>28</v>
      </c>
      <c r="DR11" s="3" t="s">
        <v>28</v>
      </c>
      <c r="DS11" s="3" t="s">
        <v>28</v>
      </c>
      <c r="DT11" s="3" t="s">
        <v>28</v>
      </c>
      <c r="DU11" s="3" t="s">
        <v>28</v>
      </c>
      <c r="DV11" s="3" t="s">
        <v>28</v>
      </c>
      <c r="DW11" s="3" t="s">
        <v>28</v>
      </c>
      <c r="DX11" s="3" t="s">
        <v>28</v>
      </c>
      <c r="DY11" s="3" t="s">
        <v>28</v>
      </c>
      <c r="DZ11" s="3" t="s">
        <v>28</v>
      </c>
      <c r="EA11" s="3" t="s">
        <v>28</v>
      </c>
      <c r="EB11" s="3" t="s">
        <v>28</v>
      </c>
      <c r="EC11" s="3" t="s">
        <v>28</v>
      </c>
      <c r="ED11" s="3" t="s">
        <v>28</v>
      </c>
      <c r="EE11" s="3" t="s">
        <v>28</v>
      </c>
      <c r="EF11" s="3" t="s">
        <v>28</v>
      </c>
      <c r="EG11" s="3" t="s">
        <v>28</v>
      </c>
      <c r="EH11" s="3" t="s">
        <v>28</v>
      </c>
      <c r="EI11" s="3" t="s">
        <v>28</v>
      </c>
      <c r="EJ11" s="3" t="s">
        <v>28</v>
      </c>
      <c r="EK11" s="3" t="s">
        <v>28</v>
      </c>
      <c r="EL11" s="3" t="s">
        <v>28</v>
      </c>
      <c r="EM11" s="3" t="s">
        <v>28</v>
      </c>
      <c r="EN11" s="3" t="s">
        <v>28</v>
      </c>
      <c r="EO11" s="3" t="s">
        <v>28</v>
      </c>
      <c r="EP11" s="3" t="s">
        <v>28</v>
      </c>
      <c r="EQ11" s="3" t="s">
        <v>28</v>
      </c>
      <c r="ER11" s="3" t="s">
        <v>28</v>
      </c>
    </row>
    <row r="12" spans="1:148" ht="15" hidden="1">
      <c r="A12" s="3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02">
      <c r="A13" s="11" t="s">
        <v>30</v>
      </c>
      <c r="B13" s="12" t="s">
        <v>31</v>
      </c>
      <c r="C13" s="13" t="s">
        <v>32</v>
      </c>
      <c r="D13" s="23">
        <f>300000000</f>
        <v>300000000</v>
      </c>
      <c r="E13" s="13" t="s">
        <v>33</v>
      </c>
      <c r="F13" s="13" t="s">
        <v>34</v>
      </c>
      <c r="G13" s="13" t="s">
        <v>35</v>
      </c>
      <c r="H13" s="13"/>
      <c r="I13" s="13" t="s">
        <v>36</v>
      </c>
      <c r="J13" s="13" t="s">
        <v>37</v>
      </c>
      <c r="K13" s="12" t="s">
        <v>38</v>
      </c>
      <c r="L13" s="13"/>
      <c r="M13" s="23">
        <f>0</f>
        <v>0</v>
      </c>
      <c r="N13" s="13"/>
      <c r="O13" s="23">
        <f>0</f>
        <v>0</v>
      </c>
      <c r="P13" s="23">
        <f>224943300</f>
        <v>224943300</v>
      </c>
      <c r="Q13" s="26" t="s">
        <v>39</v>
      </c>
      <c r="R13" s="26" t="s">
        <v>40</v>
      </c>
      <c r="S13" s="27">
        <f>768493.15</f>
        <v>768493.15</v>
      </c>
      <c r="T13" s="13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4" t="s">
        <v>31</v>
      </c>
      <c r="B14" s="15"/>
      <c r="C14" s="15"/>
      <c r="D14" s="24">
        <f>0</f>
        <v>0</v>
      </c>
      <c r="E14" s="15"/>
      <c r="F14" s="15"/>
      <c r="G14" s="15"/>
      <c r="H14" s="15"/>
      <c r="I14" s="15"/>
      <c r="J14" s="15"/>
      <c r="K14" s="15"/>
      <c r="L14" s="15"/>
      <c r="M14" s="24">
        <f>0</f>
        <v>0</v>
      </c>
      <c r="N14" s="15"/>
      <c r="O14" s="24">
        <f>0</f>
        <v>0</v>
      </c>
      <c r="P14" s="24">
        <f>0</f>
        <v>0</v>
      </c>
      <c r="Q14" s="28" t="s">
        <v>39</v>
      </c>
      <c r="R14" s="28" t="s">
        <v>41</v>
      </c>
      <c r="S14" s="29">
        <f>2160599.59</f>
        <v>2160599.59</v>
      </c>
      <c r="T14" s="15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31</v>
      </c>
      <c r="B15" s="15"/>
      <c r="C15" s="15"/>
      <c r="D15" s="24">
        <f>0</f>
        <v>0</v>
      </c>
      <c r="E15" s="15"/>
      <c r="F15" s="15"/>
      <c r="G15" s="15"/>
      <c r="H15" s="15"/>
      <c r="I15" s="15"/>
      <c r="J15" s="15"/>
      <c r="K15" s="15"/>
      <c r="L15" s="15"/>
      <c r="M15" s="24">
        <f>0</f>
        <v>0</v>
      </c>
      <c r="N15" s="15"/>
      <c r="O15" s="24">
        <f>0</f>
        <v>0</v>
      </c>
      <c r="P15" s="24">
        <f>0</f>
        <v>0</v>
      </c>
      <c r="Q15" s="28" t="s">
        <v>39</v>
      </c>
      <c r="R15" s="28" t="s">
        <v>42</v>
      </c>
      <c r="S15" s="29">
        <f>2159836.07</f>
        <v>2159836.07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31</v>
      </c>
      <c r="B16" s="15"/>
      <c r="C16" s="15"/>
      <c r="D16" s="24">
        <f>0</f>
        <v>0</v>
      </c>
      <c r="E16" s="15"/>
      <c r="F16" s="15"/>
      <c r="G16" s="15"/>
      <c r="H16" s="15"/>
      <c r="I16" s="15"/>
      <c r="J16" s="15"/>
      <c r="K16" s="15"/>
      <c r="L16" s="15"/>
      <c r="M16" s="24">
        <f>0</f>
        <v>0</v>
      </c>
      <c r="N16" s="15"/>
      <c r="O16" s="24">
        <f>0</f>
        <v>0</v>
      </c>
      <c r="P16" s="24">
        <f>0</f>
        <v>0</v>
      </c>
      <c r="Q16" s="28" t="s">
        <v>39</v>
      </c>
      <c r="R16" s="28" t="s">
        <v>43</v>
      </c>
      <c r="S16" s="29">
        <f>2020491.8</f>
        <v>2020491.8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31</v>
      </c>
      <c r="B17" s="15"/>
      <c r="C17" s="15"/>
      <c r="D17" s="24">
        <f>0</f>
        <v>0</v>
      </c>
      <c r="E17" s="15"/>
      <c r="F17" s="15"/>
      <c r="G17" s="15"/>
      <c r="H17" s="15"/>
      <c r="I17" s="15"/>
      <c r="J17" s="15"/>
      <c r="K17" s="15"/>
      <c r="L17" s="15"/>
      <c r="M17" s="24">
        <f>0</f>
        <v>0</v>
      </c>
      <c r="N17" s="15"/>
      <c r="O17" s="24">
        <f>0</f>
        <v>0</v>
      </c>
      <c r="P17" s="24">
        <f>0</f>
        <v>0</v>
      </c>
      <c r="Q17" s="28" t="s">
        <v>39</v>
      </c>
      <c r="R17" s="28" t="s">
        <v>44</v>
      </c>
      <c r="S17" s="29">
        <f>2159836.07</f>
        <v>2159836.07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31</v>
      </c>
      <c r="B18" s="15"/>
      <c r="C18" s="15"/>
      <c r="D18" s="24">
        <f>0</f>
        <v>0</v>
      </c>
      <c r="E18" s="15"/>
      <c r="F18" s="15"/>
      <c r="G18" s="15"/>
      <c r="H18" s="15"/>
      <c r="I18" s="15"/>
      <c r="J18" s="15"/>
      <c r="K18" s="15"/>
      <c r="L18" s="15"/>
      <c r="M18" s="24">
        <f>0</f>
        <v>0</v>
      </c>
      <c r="N18" s="15"/>
      <c r="O18" s="24">
        <f>0</f>
        <v>0</v>
      </c>
      <c r="P18" s="24">
        <f>0</f>
        <v>0</v>
      </c>
      <c r="Q18" s="28" t="s">
        <v>39</v>
      </c>
      <c r="R18" s="28" t="s">
        <v>45</v>
      </c>
      <c r="S18" s="29">
        <f>1985576.73</f>
        <v>1985576.73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 t="s">
        <v>31</v>
      </c>
      <c r="B19" s="15"/>
      <c r="C19" s="15"/>
      <c r="D19" s="24">
        <f>0</f>
        <v>0</v>
      </c>
      <c r="E19" s="15"/>
      <c r="F19" s="15"/>
      <c r="G19" s="15"/>
      <c r="H19" s="15"/>
      <c r="I19" s="15"/>
      <c r="J19" s="15"/>
      <c r="K19" s="15"/>
      <c r="L19" s="15"/>
      <c r="M19" s="24">
        <f>0</f>
        <v>0</v>
      </c>
      <c r="N19" s="15"/>
      <c r="O19" s="24">
        <f>0</f>
        <v>0</v>
      </c>
      <c r="P19" s="24">
        <f>0</f>
        <v>0</v>
      </c>
      <c r="Q19" s="28" t="s">
        <v>39</v>
      </c>
      <c r="R19" s="28" t="s">
        <v>46</v>
      </c>
      <c r="S19" s="29">
        <f>1619468.84</f>
        <v>1619468.84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15">
      <c r="A20" s="14" t="s">
        <v>31</v>
      </c>
      <c r="B20" s="15"/>
      <c r="C20" s="15"/>
      <c r="D20" s="24">
        <f>0</f>
        <v>0</v>
      </c>
      <c r="E20" s="15"/>
      <c r="F20" s="15"/>
      <c r="G20" s="15"/>
      <c r="H20" s="15"/>
      <c r="I20" s="15"/>
      <c r="J20" s="15"/>
      <c r="K20" s="15"/>
      <c r="L20" s="15"/>
      <c r="M20" s="24">
        <f>0</f>
        <v>0</v>
      </c>
      <c r="N20" s="15"/>
      <c r="O20" s="24">
        <f>0</f>
        <v>0</v>
      </c>
      <c r="P20" s="24">
        <f>0</f>
        <v>0</v>
      </c>
      <c r="Q20" s="28" t="s">
        <v>39</v>
      </c>
      <c r="R20" s="28" t="s">
        <v>47</v>
      </c>
      <c r="S20" s="29">
        <f>1567227.91</f>
        <v>1567227.91</v>
      </c>
      <c r="T20" s="15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5">
      <c r="A21" s="14" t="s">
        <v>31</v>
      </c>
      <c r="B21" s="15"/>
      <c r="C21" s="15"/>
      <c r="D21" s="24">
        <f>0</f>
        <v>0</v>
      </c>
      <c r="E21" s="15"/>
      <c r="F21" s="15"/>
      <c r="G21" s="15"/>
      <c r="H21" s="15"/>
      <c r="I21" s="15"/>
      <c r="J21" s="15"/>
      <c r="K21" s="15"/>
      <c r="L21" s="15"/>
      <c r="M21" s="24">
        <f>0</f>
        <v>0</v>
      </c>
      <c r="N21" s="15"/>
      <c r="O21" s="24">
        <f>0</f>
        <v>0</v>
      </c>
      <c r="P21" s="24">
        <f>0</f>
        <v>0</v>
      </c>
      <c r="Q21" s="28" t="s">
        <v>39</v>
      </c>
      <c r="R21" s="28" t="s">
        <v>48</v>
      </c>
      <c r="S21" s="29">
        <f>1619468.84</f>
        <v>1619468.84</v>
      </c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14" t="s">
        <v>31</v>
      </c>
      <c r="B22" s="15"/>
      <c r="C22" s="15"/>
      <c r="D22" s="24">
        <f>0</f>
        <v>0</v>
      </c>
      <c r="E22" s="15"/>
      <c r="F22" s="15"/>
      <c r="G22" s="15"/>
      <c r="H22" s="15"/>
      <c r="I22" s="15"/>
      <c r="J22" s="15"/>
      <c r="K22" s="15"/>
      <c r="L22" s="15"/>
      <c r="M22" s="24">
        <f>0</f>
        <v>0</v>
      </c>
      <c r="N22" s="15"/>
      <c r="O22" s="24">
        <f>0</f>
        <v>0</v>
      </c>
      <c r="P22" s="24">
        <f>0</f>
        <v>0</v>
      </c>
      <c r="Q22" s="28" t="s">
        <v>39</v>
      </c>
      <c r="R22" s="28" t="s">
        <v>49</v>
      </c>
      <c r="S22" s="29">
        <f>1619468.84</f>
        <v>1619468.84</v>
      </c>
      <c r="T22" s="15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5">
      <c r="A23" s="14" t="s">
        <v>31</v>
      </c>
      <c r="B23" s="15"/>
      <c r="C23" s="15"/>
      <c r="D23" s="24">
        <f>0</f>
        <v>0</v>
      </c>
      <c r="E23" s="15"/>
      <c r="F23" s="15"/>
      <c r="G23" s="15"/>
      <c r="H23" s="15"/>
      <c r="I23" s="15"/>
      <c r="J23" s="15"/>
      <c r="K23" s="15"/>
      <c r="L23" s="15"/>
      <c r="M23" s="24">
        <f>0</f>
        <v>0</v>
      </c>
      <c r="N23" s="15"/>
      <c r="O23" s="24">
        <f>0</f>
        <v>0</v>
      </c>
      <c r="P23" s="24">
        <f>0</f>
        <v>0</v>
      </c>
      <c r="Q23" s="28" t="s">
        <v>39</v>
      </c>
      <c r="R23" s="28" t="s">
        <v>50</v>
      </c>
      <c r="S23" s="29">
        <f>1567227.91</f>
        <v>1567227.91</v>
      </c>
      <c r="T23" s="15"/>
      <c r="U23" s="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ht="15">
      <c r="A24" s="14" t="s">
        <v>31</v>
      </c>
      <c r="B24" s="15"/>
      <c r="C24" s="15"/>
      <c r="D24" s="24">
        <f>0</f>
        <v>0</v>
      </c>
      <c r="E24" s="15"/>
      <c r="F24" s="15"/>
      <c r="G24" s="15"/>
      <c r="H24" s="15"/>
      <c r="I24" s="15"/>
      <c r="J24" s="15"/>
      <c r="K24" s="15"/>
      <c r="L24" s="15"/>
      <c r="M24" s="24">
        <f>0</f>
        <v>0</v>
      </c>
      <c r="N24" s="15"/>
      <c r="O24" s="24">
        <f>0</f>
        <v>0</v>
      </c>
      <c r="P24" s="24">
        <f>0</f>
        <v>0</v>
      </c>
      <c r="Q24" s="28" t="s">
        <v>39</v>
      </c>
      <c r="R24" s="28" t="s">
        <v>51</v>
      </c>
      <c r="S24" s="29">
        <f>1619468.84</f>
        <v>1619468.84</v>
      </c>
      <c r="T24" s="15"/>
      <c r="U24" s="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ht="15">
      <c r="A25" s="14" t="s">
        <v>31</v>
      </c>
      <c r="B25" s="15"/>
      <c r="C25" s="15"/>
      <c r="D25" s="24">
        <f>0</f>
        <v>0</v>
      </c>
      <c r="E25" s="15"/>
      <c r="F25" s="15"/>
      <c r="G25" s="15"/>
      <c r="H25" s="15"/>
      <c r="I25" s="15"/>
      <c r="J25" s="15"/>
      <c r="K25" s="15"/>
      <c r="L25" s="15"/>
      <c r="M25" s="24">
        <f>0</f>
        <v>0</v>
      </c>
      <c r="N25" s="15"/>
      <c r="O25" s="24">
        <f>0</f>
        <v>0</v>
      </c>
      <c r="P25" s="24">
        <f>0</f>
        <v>0</v>
      </c>
      <c r="Q25" s="28" t="s">
        <v>39</v>
      </c>
      <c r="R25" s="28" t="s">
        <v>52</v>
      </c>
      <c r="S25" s="29">
        <f>1567227.91</f>
        <v>1567227.91</v>
      </c>
      <c r="T25" s="15"/>
      <c r="U25" s="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ht="15">
      <c r="A26" s="14" t="s">
        <v>31</v>
      </c>
      <c r="B26" s="15"/>
      <c r="C26" s="15"/>
      <c r="D26" s="24">
        <f>0</f>
        <v>0</v>
      </c>
      <c r="E26" s="15"/>
      <c r="F26" s="15"/>
      <c r="G26" s="15"/>
      <c r="H26" s="15"/>
      <c r="I26" s="15"/>
      <c r="J26" s="15"/>
      <c r="K26" s="15"/>
      <c r="L26" s="15"/>
      <c r="M26" s="24">
        <f>0</f>
        <v>0</v>
      </c>
      <c r="N26" s="15"/>
      <c r="O26" s="24">
        <f>0</f>
        <v>0</v>
      </c>
      <c r="P26" s="24">
        <f>0</f>
        <v>0</v>
      </c>
      <c r="Q26" s="28" t="s">
        <v>39</v>
      </c>
      <c r="R26" s="28" t="s">
        <v>53</v>
      </c>
      <c r="S26" s="29">
        <f>1623333.24</f>
        <v>1623333.24</v>
      </c>
      <c r="T26" s="15"/>
      <c r="U26" s="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ht="102">
      <c r="A27" s="11" t="s">
        <v>30</v>
      </c>
      <c r="B27" s="12" t="s">
        <v>54</v>
      </c>
      <c r="C27" s="13" t="s">
        <v>32</v>
      </c>
      <c r="D27" s="23">
        <f>350000000</f>
        <v>350000000</v>
      </c>
      <c r="E27" s="13" t="s">
        <v>33</v>
      </c>
      <c r="F27" s="13" t="s">
        <v>55</v>
      </c>
      <c r="G27" s="13" t="s">
        <v>35</v>
      </c>
      <c r="H27" s="13"/>
      <c r="I27" s="13" t="s">
        <v>36</v>
      </c>
      <c r="J27" s="13" t="s">
        <v>37</v>
      </c>
      <c r="K27" s="12" t="s">
        <v>38</v>
      </c>
      <c r="L27" s="13"/>
      <c r="M27" s="23">
        <f>0</f>
        <v>0</v>
      </c>
      <c r="N27" s="13"/>
      <c r="O27" s="23">
        <f>0</f>
        <v>0</v>
      </c>
      <c r="P27" s="23">
        <f>350000000</f>
        <v>350000000</v>
      </c>
      <c r="Q27" s="26" t="s">
        <v>39</v>
      </c>
      <c r="R27" s="26" t="s">
        <v>56</v>
      </c>
      <c r="S27" s="27">
        <f>2519808.74</f>
        <v>2519808.74</v>
      </c>
      <c r="T27" s="13"/>
      <c r="U27" s="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ht="15">
      <c r="A28" s="14" t="s">
        <v>31</v>
      </c>
      <c r="B28" s="15"/>
      <c r="C28" s="15"/>
      <c r="D28" s="24">
        <f>0</f>
        <v>0</v>
      </c>
      <c r="E28" s="15"/>
      <c r="F28" s="15"/>
      <c r="G28" s="15"/>
      <c r="H28" s="15"/>
      <c r="I28" s="15"/>
      <c r="J28" s="15"/>
      <c r="K28" s="15"/>
      <c r="L28" s="15"/>
      <c r="M28" s="24">
        <f>0</f>
        <v>0</v>
      </c>
      <c r="N28" s="15"/>
      <c r="O28" s="24">
        <f>0</f>
        <v>0</v>
      </c>
      <c r="P28" s="24">
        <f>0</f>
        <v>0</v>
      </c>
      <c r="Q28" s="28" t="s">
        <v>39</v>
      </c>
      <c r="R28" s="28" t="s">
        <v>40</v>
      </c>
      <c r="S28" s="29">
        <f>3417274.87</f>
        <v>3417274.87</v>
      </c>
      <c r="T28" s="15"/>
      <c r="U28" s="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ht="15">
      <c r="A29" s="14" t="s">
        <v>31</v>
      </c>
      <c r="B29" s="15"/>
      <c r="C29" s="15"/>
      <c r="D29" s="24">
        <f>0</f>
        <v>0</v>
      </c>
      <c r="E29" s="15"/>
      <c r="F29" s="15"/>
      <c r="G29" s="15"/>
      <c r="H29" s="15"/>
      <c r="I29" s="15"/>
      <c r="J29" s="15"/>
      <c r="K29" s="15"/>
      <c r="L29" s="15"/>
      <c r="M29" s="24">
        <f>0</f>
        <v>0</v>
      </c>
      <c r="N29" s="15"/>
      <c r="O29" s="24">
        <f>0</f>
        <v>0</v>
      </c>
      <c r="P29" s="24">
        <f>0</f>
        <v>0</v>
      </c>
      <c r="Q29" s="28" t="s">
        <v>39</v>
      </c>
      <c r="R29" s="28" t="s">
        <v>43</v>
      </c>
      <c r="S29" s="29">
        <f>2357240.44</f>
        <v>2357240.44</v>
      </c>
      <c r="T29" s="15"/>
      <c r="U29" s="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ht="15">
      <c r="A30" s="14" t="s">
        <v>31</v>
      </c>
      <c r="B30" s="15"/>
      <c r="C30" s="15"/>
      <c r="D30" s="24">
        <f>0</f>
        <v>0</v>
      </c>
      <c r="E30" s="15"/>
      <c r="F30" s="15"/>
      <c r="G30" s="15"/>
      <c r="H30" s="15"/>
      <c r="I30" s="15"/>
      <c r="J30" s="15"/>
      <c r="K30" s="15"/>
      <c r="L30" s="15"/>
      <c r="M30" s="24">
        <f>0</f>
        <v>0</v>
      </c>
      <c r="N30" s="15"/>
      <c r="O30" s="24">
        <f>0</f>
        <v>0</v>
      </c>
      <c r="P30" s="24">
        <f>0</f>
        <v>0</v>
      </c>
      <c r="Q30" s="28" t="s">
        <v>39</v>
      </c>
      <c r="R30" s="28" t="s">
        <v>44</v>
      </c>
      <c r="S30" s="29">
        <f>2519808.74</f>
        <v>2519808.74</v>
      </c>
      <c r="T30" s="15"/>
      <c r="U30" s="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ht="15">
      <c r="A31" s="14" t="s">
        <v>31</v>
      </c>
      <c r="B31" s="15"/>
      <c r="C31" s="15"/>
      <c r="D31" s="24">
        <f>0</f>
        <v>0</v>
      </c>
      <c r="E31" s="15"/>
      <c r="F31" s="15"/>
      <c r="G31" s="15"/>
      <c r="H31" s="15"/>
      <c r="I31" s="15"/>
      <c r="J31" s="15"/>
      <c r="K31" s="15"/>
      <c r="L31" s="15"/>
      <c r="M31" s="24">
        <f>0</f>
        <v>0</v>
      </c>
      <c r="N31" s="15"/>
      <c r="O31" s="24">
        <f>0</f>
        <v>0</v>
      </c>
      <c r="P31" s="24">
        <f>0</f>
        <v>0</v>
      </c>
      <c r="Q31" s="28" t="s">
        <v>39</v>
      </c>
      <c r="R31" s="28" t="s">
        <v>57</v>
      </c>
      <c r="S31" s="29">
        <f>2438524.59</f>
        <v>2438524.59</v>
      </c>
      <c r="T31" s="15"/>
      <c r="U31" s="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ht="15">
      <c r="A32" s="14" t="s">
        <v>31</v>
      </c>
      <c r="B32" s="15"/>
      <c r="C32" s="15"/>
      <c r="D32" s="24">
        <f>0</f>
        <v>0</v>
      </c>
      <c r="E32" s="15"/>
      <c r="F32" s="15"/>
      <c r="G32" s="15"/>
      <c r="H32" s="15"/>
      <c r="I32" s="15"/>
      <c r="J32" s="15"/>
      <c r="K32" s="15"/>
      <c r="L32" s="15"/>
      <c r="M32" s="24">
        <f>0</f>
        <v>0</v>
      </c>
      <c r="N32" s="15"/>
      <c r="O32" s="24">
        <f>0</f>
        <v>0</v>
      </c>
      <c r="P32" s="24">
        <f>0</f>
        <v>0</v>
      </c>
      <c r="Q32" s="28" t="s">
        <v>39</v>
      </c>
      <c r="R32" s="28" t="s">
        <v>46</v>
      </c>
      <c r="S32" s="29">
        <f>2519808.74</f>
        <v>2519808.74</v>
      </c>
      <c r="T32" s="15"/>
      <c r="U32" s="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:148" ht="15">
      <c r="A33" s="14" t="s">
        <v>31</v>
      </c>
      <c r="B33" s="15"/>
      <c r="C33" s="15"/>
      <c r="D33" s="24">
        <f>0</f>
        <v>0</v>
      </c>
      <c r="E33" s="15"/>
      <c r="F33" s="15"/>
      <c r="G33" s="15"/>
      <c r="H33" s="15"/>
      <c r="I33" s="15"/>
      <c r="J33" s="15"/>
      <c r="K33" s="15"/>
      <c r="L33" s="15"/>
      <c r="M33" s="24">
        <f>0</f>
        <v>0</v>
      </c>
      <c r="N33" s="15"/>
      <c r="O33" s="24">
        <f>0</f>
        <v>0</v>
      </c>
      <c r="P33" s="24">
        <f>0</f>
        <v>0</v>
      </c>
      <c r="Q33" s="28" t="s">
        <v>39</v>
      </c>
      <c r="R33" s="28" t="s">
        <v>47</v>
      </c>
      <c r="S33" s="29">
        <f>2438524.59</f>
        <v>2438524.59</v>
      </c>
      <c r="T33" s="15"/>
      <c r="U33" s="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</row>
    <row r="34" spans="1:148" ht="15">
      <c r="A34" s="14" t="s">
        <v>31</v>
      </c>
      <c r="B34" s="15"/>
      <c r="C34" s="15"/>
      <c r="D34" s="24">
        <f>0</f>
        <v>0</v>
      </c>
      <c r="E34" s="15"/>
      <c r="F34" s="15"/>
      <c r="G34" s="15"/>
      <c r="H34" s="15"/>
      <c r="I34" s="15"/>
      <c r="J34" s="15"/>
      <c r="K34" s="15"/>
      <c r="L34" s="15"/>
      <c r="M34" s="24">
        <f>0</f>
        <v>0</v>
      </c>
      <c r="N34" s="15"/>
      <c r="O34" s="24">
        <f>0</f>
        <v>0</v>
      </c>
      <c r="P34" s="24">
        <f>0</f>
        <v>0</v>
      </c>
      <c r="Q34" s="28" t="s">
        <v>39</v>
      </c>
      <c r="R34" s="28" t="s">
        <v>48</v>
      </c>
      <c r="S34" s="29">
        <f>2519808.74</f>
        <v>2519808.74</v>
      </c>
      <c r="T34" s="15"/>
      <c r="U34" s="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</row>
    <row r="35" spans="1:148" ht="15">
      <c r="A35" s="14" t="s">
        <v>31</v>
      </c>
      <c r="B35" s="15"/>
      <c r="C35" s="15"/>
      <c r="D35" s="24">
        <f>0</f>
        <v>0</v>
      </c>
      <c r="E35" s="15"/>
      <c r="F35" s="15"/>
      <c r="G35" s="15"/>
      <c r="H35" s="15"/>
      <c r="I35" s="15"/>
      <c r="J35" s="15"/>
      <c r="K35" s="15"/>
      <c r="L35" s="15"/>
      <c r="M35" s="24">
        <f>0</f>
        <v>0</v>
      </c>
      <c r="N35" s="15"/>
      <c r="O35" s="24">
        <f>0</f>
        <v>0</v>
      </c>
      <c r="P35" s="24">
        <f>0</f>
        <v>0</v>
      </c>
      <c r="Q35" s="28" t="s">
        <v>39</v>
      </c>
      <c r="R35" s="28" t="s">
        <v>49</v>
      </c>
      <c r="S35" s="29">
        <f>2519808.74</f>
        <v>2519808.74</v>
      </c>
      <c r="T35" s="15"/>
      <c r="U35" s="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</row>
    <row r="36" spans="1:148" ht="15">
      <c r="A36" s="14" t="s">
        <v>31</v>
      </c>
      <c r="B36" s="15"/>
      <c r="C36" s="15"/>
      <c r="D36" s="24">
        <f>0</f>
        <v>0</v>
      </c>
      <c r="E36" s="15"/>
      <c r="F36" s="15"/>
      <c r="G36" s="15"/>
      <c r="H36" s="15"/>
      <c r="I36" s="15"/>
      <c r="J36" s="15"/>
      <c r="K36" s="15"/>
      <c r="L36" s="15"/>
      <c r="M36" s="24">
        <f>0</f>
        <v>0</v>
      </c>
      <c r="N36" s="15"/>
      <c r="O36" s="24">
        <f>0</f>
        <v>0</v>
      </c>
      <c r="P36" s="24">
        <f>0</f>
        <v>0</v>
      </c>
      <c r="Q36" s="28" t="s">
        <v>39</v>
      </c>
      <c r="R36" s="28" t="s">
        <v>50</v>
      </c>
      <c r="S36" s="29">
        <f>2438524.59</f>
        <v>2438524.59</v>
      </c>
      <c r="T36" s="15"/>
      <c r="U36" s="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</row>
    <row r="37" spans="1:148" ht="15">
      <c r="A37" s="14" t="s">
        <v>31</v>
      </c>
      <c r="B37" s="15"/>
      <c r="C37" s="15"/>
      <c r="D37" s="24">
        <f>0</f>
        <v>0</v>
      </c>
      <c r="E37" s="15"/>
      <c r="F37" s="15"/>
      <c r="G37" s="15"/>
      <c r="H37" s="15"/>
      <c r="I37" s="15"/>
      <c r="J37" s="15"/>
      <c r="K37" s="15"/>
      <c r="L37" s="15"/>
      <c r="M37" s="24">
        <f>0</f>
        <v>0</v>
      </c>
      <c r="N37" s="15"/>
      <c r="O37" s="24">
        <f>0</f>
        <v>0</v>
      </c>
      <c r="P37" s="24">
        <f>0</f>
        <v>0</v>
      </c>
      <c r="Q37" s="28" t="s">
        <v>39</v>
      </c>
      <c r="R37" s="28" t="s">
        <v>51</v>
      </c>
      <c r="S37" s="29">
        <f>2519808.74</f>
        <v>2519808.74</v>
      </c>
      <c r="T37" s="15"/>
      <c r="U37" s="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</row>
    <row r="38" spans="1:148" ht="15">
      <c r="A38" s="14" t="s">
        <v>31</v>
      </c>
      <c r="B38" s="15"/>
      <c r="C38" s="15"/>
      <c r="D38" s="24">
        <f>0</f>
        <v>0</v>
      </c>
      <c r="E38" s="15"/>
      <c r="F38" s="15"/>
      <c r="G38" s="15"/>
      <c r="H38" s="15"/>
      <c r="I38" s="15"/>
      <c r="J38" s="15"/>
      <c r="K38" s="15"/>
      <c r="L38" s="15"/>
      <c r="M38" s="24">
        <f>0</f>
        <v>0</v>
      </c>
      <c r="N38" s="15"/>
      <c r="O38" s="24">
        <f>0</f>
        <v>0</v>
      </c>
      <c r="P38" s="24">
        <f>0</f>
        <v>0</v>
      </c>
      <c r="Q38" s="28" t="s">
        <v>39</v>
      </c>
      <c r="R38" s="28" t="s">
        <v>52</v>
      </c>
      <c r="S38" s="29">
        <f>2438524.59</f>
        <v>2438524.59</v>
      </c>
      <c r="T38" s="15"/>
      <c r="U38" s="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</row>
    <row r="39" spans="1:148" ht="15">
      <c r="A39" s="14" t="s">
        <v>31</v>
      </c>
      <c r="B39" s="15"/>
      <c r="C39" s="15"/>
      <c r="D39" s="24">
        <f>0</f>
        <v>0</v>
      </c>
      <c r="E39" s="15"/>
      <c r="F39" s="15"/>
      <c r="G39" s="15"/>
      <c r="H39" s="15"/>
      <c r="I39" s="15"/>
      <c r="J39" s="15"/>
      <c r="K39" s="15"/>
      <c r="L39" s="15"/>
      <c r="M39" s="24">
        <f>0</f>
        <v>0</v>
      </c>
      <c r="N39" s="15"/>
      <c r="O39" s="24">
        <f>0</f>
        <v>0</v>
      </c>
      <c r="P39" s="24">
        <f>0</f>
        <v>0</v>
      </c>
      <c r="Q39" s="28" t="s">
        <v>39</v>
      </c>
      <c r="R39" s="28" t="s">
        <v>53</v>
      </c>
      <c r="S39" s="29">
        <f>2525821.54</f>
        <v>2525821.54</v>
      </c>
      <c r="T39" s="15"/>
      <c r="U39" s="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</row>
    <row r="40" spans="1:148" ht="102">
      <c r="A40" s="11" t="s">
        <v>30</v>
      </c>
      <c r="B40" s="12" t="s">
        <v>58</v>
      </c>
      <c r="C40" s="13" t="s">
        <v>32</v>
      </c>
      <c r="D40" s="23">
        <f>350000000</f>
        <v>350000000</v>
      </c>
      <c r="E40" s="13" t="s">
        <v>33</v>
      </c>
      <c r="F40" s="13" t="s">
        <v>59</v>
      </c>
      <c r="G40" s="13" t="s">
        <v>35</v>
      </c>
      <c r="H40" s="13"/>
      <c r="I40" s="13" t="s">
        <v>36</v>
      </c>
      <c r="J40" s="13" t="s">
        <v>37</v>
      </c>
      <c r="K40" s="12" t="s">
        <v>38</v>
      </c>
      <c r="L40" s="13"/>
      <c r="M40" s="23">
        <f>0</f>
        <v>0</v>
      </c>
      <c r="N40" s="13"/>
      <c r="O40" s="23">
        <f>0</f>
        <v>0</v>
      </c>
      <c r="P40" s="23">
        <f>350000000</f>
        <v>350000000</v>
      </c>
      <c r="Q40" s="26" t="s">
        <v>39</v>
      </c>
      <c r="R40" s="26" t="s">
        <v>40</v>
      </c>
      <c r="S40" s="27">
        <f>896575.34</f>
        <v>896575.34</v>
      </c>
      <c r="T40" s="13"/>
      <c r="U40" s="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</row>
    <row r="41" spans="1:148" ht="15">
      <c r="A41" s="14" t="s">
        <v>31</v>
      </c>
      <c r="B41" s="15"/>
      <c r="C41" s="15"/>
      <c r="D41" s="24">
        <f>0</f>
        <v>0</v>
      </c>
      <c r="E41" s="15"/>
      <c r="F41" s="15"/>
      <c r="G41" s="15"/>
      <c r="H41" s="15"/>
      <c r="I41" s="15"/>
      <c r="J41" s="15"/>
      <c r="K41" s="15"/>
      <c r="L41" s="15"/>
      <c r="M41" s="24">
        <f>0</f>
        <v>0</v>
      </c>
      <c r="N41" s="15"/>
      <c r="O41" s="24">
        <f>0</f>
        <v>0</v>
      </c>
      <c r="P41" s="24">
        <f>0</f>
        <v>0</v>
      </c>
      <c r="Q41" s="28" t="s">
        <v>39</v>
      </c>
      <c r="R41" s="28" t="s">
        <v>41</v>
      </c>
      <c r="S41" s="29">
        <f>2520699.53</f>
        <v>2520699.53</v>
      </c>
      <c r="T41" s="15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</row>
    <row r="42" spans="1:148" ht="15">
      <c r="A42" s="14" t="s">
        <v>31</v>
      </c>
      <c r="B42" s="15"/>
      <c r="C42" s="15"/>
      <c r="D42" s="24">
        <f>0</f>
        <v>0</v>
      </c>
      <c r="E42" s="15"/>
      <c r="F42" s="15"/>
      <c r="G42" s="15"/>
      <c r="H42" s="15"/>
      <c r="I42" s="15"/>
      <c r="J42" s="15"/>
      <c r="K42" s="15"/>
      <c r="L42" s="15"/>
      <c r="M42" s="24">
        <f>0</f>
        <v>0</v>
      </c>
      <c r="N42" s="15"/>
      <c r="O42" s="24">
        <f>0</f>
        <v>0</v>
      </c>
      <c r="P42" s="24">
        <f>0</f>
        <v>0</v>
      </c>
      <c r="Q42" s="28" t="s">
        <v>39</v>
      </c>
      <c r="R42" s="28" t="s">
        <v>42</v>
      </c>
      <c r="S42" s="29">
        <f>2519808.74</f>
        <v>2519808.74</v>
      </c>
      <c r="T42" s="15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</row>
    <row r="43" spans="1:148" ht="15">
      <c r="A43" s="14" t="s">
        <v>31</v>
      </c>
      <c r="B43" s="15"/>
      <c r="C43" s="15"/>
      <c r="D43" s="24">
        <f>0</f>
        <v>0</v>
      </c>
      <c r="E43" s="15"/>
      <c r="F43" s="15"/>
      <c r="G43" s="15"/>
      <c r="H43" s="15"/>
      <c r="I43" s="15"/>
      <c r="J43" s="15"/>
      <c r="K43" s="15"/>
      <c r="L43" s="15"/>
      <c r="M43" s="24">
        <f>0</f>
        <v>0</v>
      </c>
      <c r="N43" s="15"/>
      <c r="O43" s="24">
        <f>0</f>
        <v>0</v>
      </c>
      <c r="P43" s="24">
        <f>0</f>
        <v>0</v>
      </c>
      <c r="Q43" s="28" t="s">
        <v>39</v>
      </c>
      <c r="R43" s="28" t="s">
        <v>43</v>
      </c>
      <c r="S43" s="29">
        <f>2357240.44</f>
        <v>2357240.44</v>
      </c>
      <c r="T43" s="15"/>
      <c r="U43" s="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</row>
    <row r="44" spans="1:148" ht="15">
      <c r="A44" s="14" t="s">
        <v>31</v>
      </c>
      <c r="B44" s="15"/>
      <c r="C44" s="15"/>
      <c r="D44" s="24">
        <f>0</f>
        <v>0</v>
      </c>
      <c r="E44" s="15"/>
      <c r="F44" s="15"/>
      <c r="G44" s="15"/>
      <c r="H44" s="15"/>
      <c r="I44" s="15"/>
      <c r="J44" s="15"/>
      <c r="K44" s="15"/>
      <c r="L44" s="15"/>
      <c r="M44" s="24">
        <f>0</f>
        <v>0</v>
      </c>
      <c r="N44" s="15"/>
      <c r="O44" s="24">
        <f>0</f>
        <v>0</v>
      </c>
      <c r="P44" s="24">
        <f>0</f>
        <v>0</v>
      </c>
      <c r="Q44" s="28" t="s">
        <v>39</v>
      </c>
      <c r="R44" s="28" t="s">
        <v>44</v>
      </c>
      <c r="S44" s="29">
        <f>2519808.74</f>
        <v>2519808.74</v>
      </c>
      <c r="T44" s="15"/>
      <c r="U44" s="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</row>
    <row r="45" spans="1:148" ht="15">
      <c r="A45" s="14" t="s">
        <v>31</v>
      </c>
      <c r="B45" s="15"/>
      <c r="C45" s="15"/>
      <c r="D45" s="24">
        <f>0</f>
        <v>0</v>
      </c>
      <c r="E45" s="15"/>
      <c r="F45" s="15"/>
      <c r="G45" s="15"/>
      <c r="H45" s="15"/>
      <c r="I45" s="15"/>
      <c r="J45" s="15"/>
      <c r="K45" s="15"/>
      <c r="L45" s="15"/>
      <c r="M45" s="24">
        <f>0</f>
        <v>0</v>
      </c>
      <c r="N45" s="15"/>
      <c r="O45" s="24">
        <f>0</f>
        <v>0</v>
      </c>
      <c r="P45" s="24">
        <f>0</f>
        <v>0</v>
      </c>
      <c r="Q45" s="28" t="s">
        <v>39</v>
      </c>
      <c r="R45" s="28" t="s">
        <v>57</v>
      </c>
      <c r="S45" s="29">
        <f>2438524.59</f>
        <v>2438524.59</v>
      </c>
      <c r="T45" s="15"/>
      <c r="U45" s="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</row>
    <row r="46" spans="1:148" ht="15">
      <c r="A46" s="14" t="s">
        <v>31</v>
      </c>
      <c r="B46" s="15"/>
      <c r="C46" s="15"/>
      <c r="D46" s="24">
        <f>0</f>
        <v>0</v>
      </c>
      <c r="E46" s="15"/>
      <c r="F46" s="15"/>
      <c r="G46" s="15"/>
      <c r="H46" s="15"/>
      <c r="I46" s="15"/>
      <c r="J46" s="15"/>
      <c r="K46" s="15"/>
      <c r="L46" s="15"/>
      <c r="M46" s="24">
        <f>0</f>
        <v>0</v>
      </c>
      <c r="N46" s="15"/>
      <c r="O46" s="24">
        <f>0</f>
        <v>0</v>
      </c>
      <c r="P46" s="24">
        <f>0</f>
        <v>0</v>
      </c>
      <c r="Q46" s="28" t="s">
        <v>39</v>
      </c>
      <c r="R46" s="28" t="s">
        <v>46</v>
      </c>
      <c r="S46" s="29">
        <f>2519808.74</f>
        <v>2519808.74</v>
      </c>
      <c r="T46" s="15"/>
      <c r="U46" s="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</row>
    <row r="47" spans="1:148" ht="15">
      <c r="A47" s="14" t="s">
        <v>31</v>
      </c>
      <c r="B47" s="15"/>
      <c r="C47" s="15"/>
      <c r="D47" s="24">
        <f>0</f>
        <v>0</v>
      </c>
      <c r="E47" s="15"/>
      <c r="F47" s="15"/>
      <c r="G47" s="15"/>
      <c r="H47" s="15"/>
      <c r="I47" s="15"/>
      <c r="J47" s="15"/>
      <c r="K47" s="15"/>
      <c r="L47" s="15"/>
      <c r="M47" s="24">
        <f>0</f>
        <v>0</v>
      </c>
      <c r="N47" s="15"/>
      <c r="O47" s="24">
        <f>0</f>
        <v>0</v>
      </c>
      <c r="P47" s="24">
        <f>0</f>
        <v>0</v>
      </c>
      <c r="Q47" s="28" t="s">
        <v>39</v>
      </c>
      <c r="R47" s="28" t="s">
        <v>47</v>
      </c>
      <c r="S47" s="29">
        <f>2438524.59</f>
        <v>2438524.59</v>
      </c>
      <c r="T47" s="15"/>
      <c r="U47" s="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</row>
    <row r="48" spans="1:148" ht="15">
      <c r="A48" s="14" t="s">
        <v>31</v>
      </c>
      <c r="B48" s="15"/>
      <c r="C48" s="15"/>
      <c r="D48" s="24">
        <f>0</f>
        <v>0</v>
      </c>
      <c r="E48" s="15"/>
      <c r="F48" s="15"/>
      <c r="G48" s="15"/>
      <c r="H48" s="15"/>
      <c r="I48" s="15"/>
      <c r="J48" s="15"/>
      <c r="K48" s="15"/>
      <c r="L48" s="15"/>
      <c r="M48" s="24">
        <f>0</f>
        <v>0</v>
      </c>
      <c r="N48" s="15"/>
      <c r="O48" s="24">
        <f>0</f>
        <v>0</v>
      </c>
      <c r="P48" s="24">
        <f>0</f>
        <v>0</v>
      </c>
      <c r="Q48" s="28" t="s">
        <v>39</v>
      </c>
      <c r="R48" s="28" t="s">
        <v>48</v>
      </c>
      <c r="S48" s="29">
        <f>2519808.74</f>
        <v>2519808.74</v>
      </c>
      <c r="T48" s="15"/>
      <c r="U48" s="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</row>
    <row r="49" spans="1:148" ht="15">
      <c r="A49" s="14" t="s">
        <v>31</v>
      </c>
      <c r="B49" s="15"/>
      <c r="C49" s="15"/>
      <c r="D49" s="24">
        <f>0</f>
        <v>0</v>
      </c>
      <c r="E49" s="15"/>
      <c r="F49" s="15"/>
      <c r="G49" s="15"/>
      <c r="H49" s="15"/>
      <c r="I49" s="15"/>
      <c r="J49" s="15"/>
      <c r="K49" s="15"/>
      <c r="L49" s="15"/>
      <c r="M49" s="24">
        <f>0</f>
        <v>0</v>
      </c>
      <c r="N49" s="15"/>
      <c r="O49" s="24">
        <f>0</f>
        <v>0</v>
      </c>
      <c r="P49" s="24">
        <f>0</f>
        <v>0</v>
      </c>
      <c r="Q49" s="28" t="s">
        <v>39</v>
      </c>
      <c r="R49" s="28" t="s">
        <v>49</v>
      </c>
      <c r="S49" s="29">
        <f>2519808.74</f>
        <v>2519808.74</v>
      </c>
      <c r="T49" s="15"/>
      <c r="U49" s="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</row>
    <row r="50" spans="1:148" ht="15">
      <c r="A50" s="14" t="s">
        <v>31</v>
      </c>
      <c r="B50" s="15"/>
      <c r="C50" s="15"/>
      <c r="D50" s="24">
        <f>0</f>
        <v>0</v>
      </c>
      <c r="E50" s="15"/>
      <c r="F50" s="15"/>
      <c r="G50" s="15"/>
      <c r="H50" s="15"/>
      <c r="I50" s="15"/>
      <c r="J50" s="15"/>
      <c r="K50" s="15"/>
      <c r="L50" s="15"/>
      <c r="M50" s="24">
        <f>0</f>
        <v>0</v>
      </c>
      <c r="N50" s="15"/>
      <c r="O50" s="24">
        <f>0</f>
        <v>0</v>
      </c>
      <c r="P50" s="24">
        <f>0</f>
        <v>0</v>
      </c>
      <c r="Q50" s="28" t="s">
        <v>39</v>
      </c>
      <c r="R50" s="28" t="s">
        <v>50</v>
      </c>
      <c r="S50" s="29">
        <f>2438524.59</f>
        <v>2438524.59</v>
      </c>
      <c r="T50" s="15"/>
      <c r="U50" s="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</row>
    <row r="51" spans="1:148" ht="15">
      <c r="A51" s="14" t="s">
        <v>31</v>
      </c>
      <c r="B51" s="15"/>
      <c r="C51" s="15"/>
      <c r="D51" s="24">
        <f>0</f>
        <v>0</v>
      </c>
      <c r="E51" s="15"/>
      <c r="F51" s="15"/>
      <c r="G51" s="15"/>
      <c r="H51" s="15"/>
      <c r="I51" s="15"/>
      <c r="J51" s="15"/>
      <c r="K51" s="15"/>
      <c r="L51" s="15"/>
      <c r="M51" s="24">
        <f>0</f>
        <v>0</v>
      </c>
      <c r="N51" s="15"/>
      <c r="O51" s="24">
        <f>0</f>
        <v>0</v>
      </c>
      <c r="P51" s="24">
        <f>0</f>
        <v>0</v>
      </c>
      <c r="Q51" s="28" t="s">
        <v>39</v>
      </c>
      <c r="R51" s="28" t="s">
        <v>51</v>
      </c>
      <c r="S51" s="29">
        <f>2519808.74</f>
        <v>2519808.74</v>
      </c>
      <c r="T51" s="15"/>
      <c r="U51" s="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</row>
    <row r="52" spans="1:148" ht="15">
      <c r="A52" s="14" t="s">
        <v>31</v>
      </c>
      <c r="B52" s="15"/>
      <c r="C52" s="15"/>
      <c r="D52" s="24">
        <f>0</f>
        <v>0</v>
      </c>
      <c r="E52" s="15"/>
      <c r="F52" s="15"/>
      <c r="G52" s="15"/>
      <c r="H52" s="15"/>
      <c r="I52" s="15"/>
      <c r="J52" s="15"/>
      <c r="K52" s="15"/>
      <c r="L52" s="15"/>
      <c r="M52" s="24">
        <f>0</f>
        <v>0</v>
      </c>
      <c r="N52" s="15"/>
      <c r="O52" s="24">
        <f>0</f>
        <v>0</v>
      </c>
      <c r="P52" s="24">
        <f>0</f>
        <v>0</v>
      </c>
      <c r="Q52" s="28" t="s">
        <v>39</v>
      </c>
      <c r="R52" s="28" t="s">
        <v>52</v>
      </c>
      <c r="S52" s="29">
        <f>2438524.59</f>
        <v>2438524.59</v>
      </c>
      <c r="T52" s="15"/>
      <c r="U52" s="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</row>
    <row r="53" spans="1:148" ht="15">
      <c r="A53" s="14" t="s">
        <v>31</v>
      </c>
      <c r="B53" s="15"/>
      <c r="C53" s="15"/>
      <c r="D53" s="24">
        <f>0</f>
        <v>0</v>
      </c>
      <c r="E53" s="15"/>
      <c r="F53" s="15"/>
      <c r="G53" s="15"/>
      <c r="H53" s="15"/>
      <c r="I53" s="15"/>
      <c r="J53" s="15"/>
      <c r="K53" s="15"/>
      <c r="L53" s="15"/>
      <c r="M53" s="24">
        <f>0</f>
        <v>0</v>
      </c>
      <c r="N53" s="15"/>
      <c r="O53" s="24">
        <f>0</f>
        <v>0</v>
      </c>
      <c r="P53" s="24">
        <f>0</f>
        <v>0</v>
      </c>
      <c r="Q53" s="28" t="s">
        <v>39</v>
      </c>
      <c r="R53" s="28" t="s">
        <v>53</v>
      </c>
      <c r="S53" s="29">
        <f>2525821.54</f>
        <v>2525821.54</v>
      </c>
      <c r="T53" s="15"/>
      <c r="U53" s="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</row>
    <row r="54" spans="1:148" ht="89.25">
      <c r="A54" s="11" t="s">
        <v>30</v>
      </c>
      <c r="B54" s="12" t="s">
        <v>60</v>
      </c>
      <c r="C54" s="13" t="s">
        <v>32</v>
      </c>
      <c r="D54" s="23">
        <f>190000000</f>
        <v>190000000</v>
      </c>
      <c r="E54" s="13" t="s">
        <v>61</v>
      </c>
      <c r="F54" s="13" t="s">
        <v>62</v>
      </c>
      <c r="G54" s="13" t="s">
        <v>35</v>
      </c>
      <c r="H54" s="13"/>
      <c r="I54" s="13" t="s">
        <v>63</v>
      </c>
      <c r="J54" s="13" t="s">
        <v>64</v>
      </c>
      <c r="K54" s="12" t="s">
        <v>65</v>
      </c>
      <c r="L54" s="13"/>
      <c r="M54" s="23">
        <f>0</f>
        <v>0</v>
      </c>
      <c r="N54" s="13"/>
      <c r="O54" s="23">
        <f>0</f>
        <v>0</v>
      </c>
      <c r="P54" s="23">
        <f>190000000</f>
        <v>190000000</v>
      </c>
      <c r="Q54" s="26" t="s">
        <v>39</v>
      </c>
      <c r="R54" s="26" t="s">
        <v>48</v>
      </c>
      <c r="S54" s="27">
        <f>607377.05</f>
        <v>607377.05</v>
      </c>
      <c r="T54" s="13"/>
      <c r="U54" s="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</row>
    <row r="55" spans="1:148" ht="15">
      <c r="A55" s="14" t="s">
        <v>31</v>
      </c>
      <c r="B55" s="15"/>
      <c r="C55" s="15"/>
      <c r="D55" s="24">
        <f>0</f>
        <v>0</v>
      </c>
      <c r="E55" s="15"/>
      <c r="F55" s="15"/>
      <c r="G55" s="15"/>
      <c r="H55" s="15"/>
      <c r="I55" s="15"/>
      <c r="J55" s="15"/>
      <c r="K55" s="15"/>
      <c r="L55" s="15"/>
      <c r="M55" s="24">
        <f>0</f>
        <v>0</v>
      </c>
      <c r="N55" s="15"/>
      <c r="O55" s="24">
        <f>0</f>
        <v>0</v>
      </c>
      <c r="P55" s="24">
        <f>0</f>
        <v>0</v>
      </c>
      <c r="Q55" s="28" t="s">
        <v>39</v>
      </c>
      <c r="R55" s="28" t="s">
        <v>49</v>
      </c>
      <c r="S55" s="29">
        <f>1448360.66</f>
        <v>1448360.66</v>
      </c>
      <c r="T55" s="15"/>
      <c r="U55" s="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</row>
    <row r="56" spans="1:148" ht="15">
      <c r="A56" s="14" t="s">
        <v>31</v>
      </c>
      <c r="B56" s="15"/>
      <c r="C56" s="15"/>
      <c r="D56" s="24">
        <f>0</f>
        <v>0</v>
      </c>
      <c r="E56" s="15"/>
      <c r="F56" s="15"/>
      <c r="G56" s="15"/>
      <c r="H56" s="15"/>
      <c r="I56" s="15"/>
      <c r="J56" s="15"/>
      <c r="K56" s="15"/>
      <c r="L56" s="15"/>
      <c r="M56" s="24">
        <f>0</f>
        <v>0</v>
      </c>
      <c r="N56" s="15"/>
      <c r="O56" s="24">
        <f>0</f>
        <v>0</v>
      </c>
      <c r="P56" s="24">
        <f>0</f>
        <v>0</v>
      </c>
      <c r="Q56" s="28" t="s">
        <v>39</v>
      </c>
      <c r="R56" s="28" t="s">
        <v>50</v>
      </c>
      <c r="S56" s="29">
        <f>1401639.34</f>
        <v>1401639.34</v>
      </c>
      <c r="T56" s="15"/>
      <c r="U56" s="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</row>
    <row r="57" spans="1:148" ht="15">
      <c r="A57" s="14" t="s">
        <v>31</v>
      </c>
      <c r="B57" s="15"/>
      <c r="C57" s="15"/>
      <c r="D57" s="24">
        <f>0</f>
        <v>0</v>
      </c>
      <c r="E57" s="15"/>
      <c r="F57" s="15"/>
      <c r="G57" s="15"/>
      <c r="H57" s="15"/>
      <c r="I57" s="15"/>
      <c r="J57" s="15"/>
      <c r="K57" s="15"/>
      <c r="L57" s="15"/>
      <c r="M57" s="24">
        <f>0</f>
        <v>0</v>
      </c>
      <c r="N57" s="15"/>
      <c r="O57" s="24">
        <f>0</f>
        <v>0</v>
      </c>
      <c r="P57" s="24">
        <f>0</f>
        <v>0</v>
      </c>
      <c r="Q57" s="28" t="s">
        <v>39</v>
      </c>
      <c r="R57" s="28" t="s">
        <v>51</v>
      </c>
      <c r="S57" s="29">
        <f>1448360.66</f>
        <v>1448360.66</v>
      </c>
      <c r="T57" s="15"/>
      <c r="U57" s="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</row>
    <row r="58" spans="1:148" ht="15">
      <c r="A58" s="14" t="s">
        <v>31</v>
      </c>
      <c r="B58" s="15"/>
      <c r="C58" s="15"/>
      <c r="D58" s="24">
        <f>0</f>
        <v>0</v>
      </c>
      <c r="E58" s="15"/>
      <c r="F58" s="15"/>
      <c r="G58" s="15"/>
      <c r="H58" s="15"/>
      <c r="I58" s="15"/>
      <c r="J58" s="15"/>
      <c r="K58" s="15"/>
      <c r="L58" s="15"/>
      <c r="M58" s="24">
        <f>0</f>
        <v>0</v>
      </c>
      <c r="N58" s="15"/>
      <c r="O58" s="24">
        <f>0</f>
        <v>0</v>
      </c>
      <c r="P58" s="24">
        <f>0</f>
        <v>0</v>
      </c>
      <c r="Q58" s="28" t="s">
        <v>39</v>
      </c>
      <c r="R58" s="28" t="s">
        <v>52</v>
      </c>
      <c r="S58" s="29">
        <f>1401639.34</f>
        <v>1401639.34</v>
      </c>
      <c r="T58" s="15"/>
      <c r="U58" s="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</row>
    <row r="59" spans="1:148" ht="15">
      <c r="A59" s="14" t="s">
        <v>31</v>
      </c>
      <c r="B59" s="15"/>
      <c r="C59" s="15"/>
      <c r="D59" s="24">
        <f>0</f>
        <v>0</v>
      </c>
      <c r="E59" s="15"/>
      <c r="F59" s="15"/>
      <c r="G59" s="15"/>
      <c r="H59" s="15"/>
      <c r="I59" s="15"/>
      <c r="J59" s="15"/>
      <c r="K59" s="15"/>
      <c r="L59" s="15"/>
      <c r="M59" s="24">
        <f>0</f>
        <v>0</v>
      </c>
      <c r="N59" s="15"/>
      <c r="O59" s="24">
        <f>0</f>
        <v>0</v>
      </c>
      <c r="P59" s="24">
        <f>0</f>
        <v>0</v>
      </c>
      <c r="Q59" s="28" t="s">
        <v>39</v>
      </c>
      <c r="R59" s="28" t="s">
        <v>53</v>
      </c>
      <c r="S59" s="29">
        <f>1451816.76</f>
        <v>1451816.76</v>
      </c>
      <c r="T59" s="15"/>
      <c r="U59" s="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</row>
    <row r="60" spans="1:148" ht="89.25">
      <c r="A60" s="11" t="s">
        <v>30</v>
      </c>
      <c r="B60" s="12" t="s">
        <v>66</v>
      </c>
      <c r="C60" s="13" t="s">
        <v>32</v>
      </c>
      <c r="D60" s="23">
        <f>310000000</f>
        <v>310000000</v>
      </c>
      <c r="E60" s="13" t="s">
        <v>67</v>
      </c>
      <c r="F60" s="13" t="s">
        <v>68</v>
      </c>
      <c r="G60" s="13" t="s">
        <v>35</v>
      </c>
      <c r="H60" s="13"/>
      <c r="I60" s="13" t="s">
        <v>63</v>
      </c>
      <c r="J60" s="13" t="s">
        <v>64</v>
      </c>
      <c r="K60" s="12" t="s">
        <v>65</v>
      </c>
      <c r="L60" s="13"/>
      <c r="M60" s="23">
        <f>0</f>
        <v>0</v>
      </c>
      <c r="N60" s="13"/>
      <c r="O60" s="23">
        <f>0</f>
        <v>0</v>
      </c>
      <c r="P60" s="23">
        <f>310000000</f>
        <v>310000000</v>
      </c>
      <c r="Q60" s="26" t="s">
        <v>39</v>
      </c>
      <c r="R60" s="26" t="s">
        <v>48</v>
      </c>
      <c r="S60" s="27">
        <f>990983.61</f>
        <v>990983.61</v>
      </c>
      <c r="T60" s="13"/>
      <c r="U60" s="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</row>
    <row r="61" spans="1:148" ht="15">
      <c r="A61" s="14" t="s">
        <v>31</v>
      </c>
      <c r="B61" s="15"/>
      <c r="C61" s="15"/>
      <c r="D61" s="24">
        <f>0</f>
        <v>0</v>
      </c>
      <c r="E61" s="15"/>
      <c r="F61" s="15"/>
      <c r="G61" s="15"/>
      <c r="H61" s="15"/>
      <c r="I61" s="15"/>
      <c r="J61" s="15"/>
      <c r="K61" s="15"/>
      <c r="L61" s="15"/>
      <c r="M61" s="24">
        <f>0</f>
        <v>0</v>
      </c>
      <c r="N61" s="15"/>
      <c r="O61" s="24">
        <f>0</f>
        <v>0</v>
      </c>
      <c r="P61" s="24">
        <f>0</f>
        <v>0</v>
      </c>
      <c r="Q61" s="28" t="s">
        <v>39</v>
      </c>
      <c r="R61" s="28" t="s">
        <v>49</v>
      </c>
      <c r="S61" s="29">
        <f>2363114.75</f>
        <v>2363114.75</v>
      </c>
      <c r="T61" s="15"/>
      <c r="U61" s="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</row>
    <row r="62" spans="1:148" ht="15">
      <c r="A62" s="14" t="s">
        <v>31</v>
      </c>
      <c r="B62" s="15"/>
      <c r="C62" s="15"/>
      <c r="D62" s="24">
        <f>0</f>
        <v>0</v>
      </c>
      <c r="E62" s="15"/>
      <c r="F62" s="15"/>
      <c r="G62" s="15"/>
      <c r="H62" s="15"/>
      <c r="I62" s="15"/>
      <c r="J62" s="15"/>
      <c r="K62" s="15"/>
      <c r="L62" s="15"/>
      <c r="M62" s="24">
        <f>0</f>
        <v>0</v>
      </c>
      <c r="N62" s="15"/>
      <c r="O62" s="24">
        <f>0</f>
        <v>0</v>
      </c>
      <c r="P62" s="24">
        <f>0</f>
        <v>0</v>
      </c>
      <c r="Q62" s="28" t="s">
        <v>39</v>
      </c>
      <c r="R62" s="28" t="s">
        <v>50</v>
      </c>
      <c r="S62" s="29">
        <f>2286885.25</f>
        <v>2286885.25</v>
      </c>
      <c r="T62" s="15"/>
      <c r="U62" s="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</row>
    <row r="63" spans="1:148" ht="15">
      <c r="A63" s="14" t="s">
        <v>31</v>
      </c>
      <c r="B63" s="15"/>
      <c r="C63" s="15"/>
      <c r="D63" s="24">
        <f>0</f>
        <v>0</v>
      </c>
      <c r="E63" s="15"/>
      <c r="F63" s="15"/>
      <c r="G63" s="15"/>
      <c r="H63" s="15"/>
      <c r="I63" s="15"/>
      <c r="J63" s="15"/>
      <c r="K63" s="15"/>
      <c r="L63" s="15"/>
      <c r="M63" s="24">
        <f>0</f>
        <v>0</v>
      </c>
      <c r="N63" s="15"/>
      <c r="O63" s="24">
        <f>0</f>
        <v>0</v>
      </c>
      <c r="P63" s="24">
        <f>0</f>
        <v>0</v>
      </c>
      <c r="Q63" s="28" t="s">
        <v>39</v>
      </c>
      <c r="R63" s="28" t="s">
        <v>51</v>
      </c>
      <c r="S63" s="29">
        <f>2368114.75</f>
        <v>2368114.75</v>
      </c>
      <c r="T63" s="15"/>
      <c r="U63" s="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</row>
    <row r="64" spans="1:148" ht="15">
      <c r="A64" s="14" t="s">
        <v>31</v>
      </c>
      <c r="B64" s="15"/>
      <c r="C64" s="15"/>
      <c r="D64" s="24">
        <f>0</f>
        <v>0</v>
      </c>
      <c r="E64" s="15"/>
      <c r="F64" s="15"/>
      <c r="G64" s="15"/>
      <c r="H64" s="15"/>
      <c r="I64" s="15"/>
      <c r="J64" s="15"/>
      <c r="K64" s="15"/>
      <c r="L64" s="15"/>
      <c r="M64" s="24">
        <f>0</f>
        <v>0</v>
      </c>
      <c r="N64" s="15"/>
      <c r="O64" s="24">
        <f>0</f>
        <v>0</v>
      </c>
      <c r="P64" s="24">
        <f>0</f>
        <v>0</v>
      </c>
      <c r="Q64" s="28" t="s">
        <v>39</v>
      </c>
      <c r="R64" s="28" t="s">
        <v>52</v>
      </c>
      <c r="S64" s="29">
        <f>2286885.25</f>
        <v>2286885.25</v>
      </c>
      <c r="T64" s="15"/>
      <c r="U64" s="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</row>
    <row r="65" spans="1:148" ht="15">
      <c r="A65" s="14" t="s">
        <v>31</v>
      </c>
      <c r="B65" s="15"/>
      <c r="C65" s="15"/>
      <c r="D65" s="24">
        <f>0</f>
        <v>0</v>
      </c>
      <c r="E65" s="15"/>
      <c r="F65" s="15"/>
      <c r="G65" s="15"/>
      <c r="H65" s="15"/>
      <c r="I65" s="15"/>
      <c r="J65" s="15"/>
      <c r="K65" s="15"/>
      <c r="L65" s="15"/>
      <c r="M65" s="24">
        <f>0</f>
        <v>0</v>
      </c>
      <c r="N65" s="15"/>
      <c r="O65" s="24">
        <f>0</f>
        <v>0</v>
      </c>
      <c r="P65" s="24">
        <f>0</f>
        <v>0</v>
      </c>
      <c r="Q65" s="28" t="s">
        <v>39</v>
      </c>
      <c r="R65" s="28" t="s">
        <v>53</v>
      </c>
      <c r="S65" s="29">
        <f>2368753.65</f>
        <v>2368753.65</v>
      </c>
      <c r="T65" s="15"/>
      <c r="U65" s="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</row>
    <row r="66" spans="1:148" ht="89.25">
      <c r="A66" s="11" t="s">
        <v>30</v>
      </c>
      <c r="B66" s="12" t="s">
        <v>69</v>
      </c>
      <c r="C66" s="13" t="s">
        <v>32</v>
      </c>
      <c r="D66" s="23">
        <f>50000000</f>
        <v>50000000</v>
      </c>
      <c r="E66" s="13" t="s">
        <v>67</v>
      </c>
      <c r="F66" s="13" t="s">
        <v>70</v>
      </c>
      <c r="G66" s="13" t="s">
        <v>35</v>
      </c>
      <c r="H66" s="13"/>
      <c r="I66" s="13" t="s">
        <v>71</v>
      </c>
      <c r="J66" s="13" t="s">
        <v>72</v>
      </c>
      <c r="K66" s="12" t="s">
        <v>65</v>
      </c>
      <c r="L66" s="13"/>
      <c r="M66" s="23">
        <f>0</f>
        <v>0</v>
      </c>
      <c r="N66" s="13"/>
      <c r="O66" s="23">
        <f>0</f>
        <v>0</v>
      </c>
      <c r="P66" s="23">
        <f>50000000</f>
        <v>50000000</v>
      </c>
      <c r="Q66" s="26" t="s">
        <v>39</v>
      </c>
      <c r="R66" s="26" t="s">
        <v>49</v>
      </c>
      <c r="S66" s="27">
        <f>196721.31</f>
        <v>196721.31</v>
      </c>
      <c r="T66" s="13"/>
      <c r="U66" s="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</row>
    <row r="67" spans="1:148" ht="15">
      <c r="A67" s="14" t="s">
        <v>31</v>
      </c>
      <c r="B67" s="15"/>
      <c r="C67" s="15"/>
      <c r="D67" s="24">
        <f>0</f>
        <v>0</v>
      </c>
      <c r="E67" s="15"/>
      <c r="F67" s="15"/>
      <c r="G67" s="15"/>
      <c r="H67" s="15"/>
      <c r="I67" s="15"/>
      <c r="J67" s="15"/>
      <c r="K67" s="15"/>
      <c r="L67" s="15"/>
      <c r="M67" s="24">
        <f>0</f>
        <v>0</v>
      </c>
      <c r="N67" s="15"/>
      <c r="O67" s="24">
        <f>0</f>
        <v>0</v>
      </c>
      <c r="P67" s="24">
        <f>0</f>
        <v>0</v>
      </c>
      <c r="Q67" s="28" t="s">
        <v>39</v>
      </c>
      <c r="R67" s="28" t="s">
        <v>50</v>
      </c>
      <c r="S67" s="29">
        <f>368852.46</f>
        <v>368852.46</v>
      </c>
      <c r="T67" s="15"/>
      <c r="U67" s="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</row>
    <row r="68" spans="1:148" ht="15">
      <c r="A68" s="14" t="s">
        <v>31</v>
      </c>
      <c r="B68" s="15"/>
      <c r="C68" s="15"/>
      <c r="D68" s="24">
        <f>0</f>
        <v>0</v>
      </c>
      <c r="E68" s="15"/>
      <c r="F68" s="15"/>
      <c r="G68" s="15"/>
      <c r="H68" s="15"/>
      <c r="I68" s="15"/>
      <c r="J68" s="15"/>
      <c r="K68" s="15"/>
      <c r="L68" s="15"/>
      <c r="M68" s="24">
        <f>0</f>
        <v>0</v>
      </c>
      <c r="N68" s="15"/>
      <c r="O68" s="24">
        <f>0</f>
        <v>0</v>
      </c>
      <c r="P68" s="24">
        <f>0</f>
        <v>0</v>
      </c>
      <c r="Q68" s="28" t="s">
        <v>39</v>
      </c>
      <c r="R68" s="28" t="s">
        <v>51</v>
      </c>
      <c r="S68" s="29">
        <f>381147.54</f>
        <v>381147.54</v>
      </c>
      <c r="T68" s="15"/>
      <c r="U68" s="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</row>
    <row r="69" spans="1:148" ht="15">
      <c r="A69" s="14" t="s">
        <v>31</v>
      </c>
      <c r="B69" s="15"/>
      <c r="C69" s="15"/>
      <c r="D69" s="24">
        <f>0</f>
        <v>0</v>
      </c>
      <c r="E69" s="15"/>
      <c r="F69" s="15"/>
      <c r="G69" s="15"/>
      <c r="H69" s="15"/>
      <c r="I69" s="15"/>
      <c r="J69" s="15"/>
      <c r="K69" s="15"/>
      <c r="L69" s="15"/>
      <c r="M69" s="24">
        <f>0</f>
        <v>0</v>
      </c>
      <c r="N69" s="15"/>
      <c r="O69" s="24">
        <f>0</f>
        <v>0</v>
      </c>
      <c r="P69" s="24">
        <f>0</f>
        <v>0</v>
      </c>
      <c r="Q69" s="28" t="s">
        <v>39</v>
      </c>
      <c r="R69" s="28" t="s">
        <v>52</v>
      </c>
      <c r="S69" s="29">
        <f>368852.46</f>
        <v>368852.46</v>
      </c>
      <c r="T69" s="15"/>
      <c r="U69" s="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</row>
    <row r="70" spans="1:148" ht="15">
      <c r="A70" s="14" t="s">
        <v>31</v>
      </c>
      <c r="B70" s="15"/>
      <c r="C70" s="15"/>
      <c r="D70" s="24">
        <f>0</f>
        <v>0</v>
      </c>
      <c r="E70" s="15"/>
      <c r="F70" s="15"/>
      <c r="G70" s="15"/>
      <c r="H70" s="15"/>
      <c r="I70" s="15"/>
      <c r="J70" s="15"/>
      <c r="K70" s="15"/>
      <c r="L70" s="15"/>
      <c r="M70" s="24">
        <f>0</f>
        <v>0</v>
      </c>
      <c r="N70" s="15"/>
      <c r="O70" s="24">
        <f>0</f>
        <v>0</v>
      </c>
      <c r="P70" s="24">
        <f>0</f>
        <v>0</v>
      </c>
      <c r="Q70" s="28" t="s">
        <v>39</v>
      </c>
      <c r="R70" s="28" t="s">
        <v>53</v>
      </c>
      <c r="S70" s="29">
        <f>382057.04</f>
        <v>382057.04</v>
      </c>
      <c r="T70" s="15"/>
      <c r="U70" s="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</row>
    <row r="71" spans="1:148" ht="89.25">
      <c r="A71" s="11" t="s">
        <v>30</v>
      </c>
      <c r="B71" s="12" t="s">
        <v>73</v>
      </c>
      <c r="C71" s="13" t="s">
        <v>32</v>
      </c>
      <c r="D71" s="23">
        <f>300000000</f>
        <v>300000000</v>
      </c>
      <c r="E71" s="13" t="s">
        <v>67</v>
      </c>
      <c r="F71" s="13" t="s">
        <v>74</v>
      </c>
      <c r="G71" s="13" t="s">
        <v>35</v>
      </c>
      <c r="H71" s="13"/>
      <c r="I71" s="13" t="s">
        <v>71</v>
      </c>
      <c r="J71" s="13" t="s">
        <v>72</v>
      </c>
      <c r="K71" s="12" t="s">
        <v>75</v>
      </c>
      <c r="L71" s="13"/>
      <c r="M71" s="23">
        <f>0</f>
        <v>0</v>
      </c>
      <c r="N71" s="13"/>
      <c r="O71" s="23">
        <f>0</f>
        <v>0</v>
      </c>
      <c r="P71" s="23">
        <f>300000000</f>
        <v>300000000</v>
      </c>
      <c r="Q71" s="26" t="s">
        <v>39</v>
      </c>
      <c r="R71" s="26" t="s">
        <v>49</v>
      </c>
      <c r="S71" s="27">
        <f>1120000</f>
        <v>1120000</v>
      </c>
      <c r="T71" s="13"/>
      <c r="U71" s="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</row>
    <row r="72" spans="1:148" ht="15">
      <c r="A72" s="14" t="s">
        <v>31</v>
      </c>
      <c r="B72" s="15"/>
      <c r="C72" s="15"/>
      <c r="D72" s="24">
        <f>0</f>
        <v>0</v>
      </c>
      <c r="E72" s="15"/>
      <c r="F72" s="15"/>
      <c r="G72" s="15"/>
      <c r="H72" s="15"/>
      <c r="I72" s="15"/>
      <c r="J72" s="15"/>
      <c r="K72" s="15"/>
      <c r="L72" s="15"/>
      <c r="M72" s="24">
        <f>0</f>
        <v>0</v>
      </c>
      <c r="N72" s="15"/>
      <c r="O72" s="24">
        <f>0</f>
        <v>0</v>
      </c>
      <c r="P72" s="24">
        <f>0</f>
        <v>0</v>
      </c>
      <c r="Q72" s="28" t="s">
        <v>39</v>
      </c>
      <c r="R72" s="28" t="s">
        <v>50</v>
      </c>
      <c r="S72" s="29">
        <f>2100000</f>
        <v>2100000</v>
      </c>
      <c r="T72" s="15"/>
      <c r="U72" s="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</row>
    <row r="73" spans="1:148" ht="15">
      <c r="A73" s="14" t="s">
        <v>31</v>
      </c>
      <c r="B73" s="15"/>
      <c r="C73" s="15"/>
      <c r="D73" s="24">
        <f>0</f>
        <v>0</v>
      </c>
      <c r="E73" s="15"/>
      <c r="F73" s="15"/>
      <c r="G73" s="15"/>
      <c r="H73" s="15"/>
      <c r="I73" s="15"/>
      <c r="J73" s="15"/>
      <c r="K73" s="15"/>
      <c r="L73" s="15"/>
      <c r="M73" s="24">
        <f>0</f>
        <v>0</v>
      </c>
      <c r="N73" s="15"/>
      <c r="O73" s="24">
        <f>0</f>
        <v>0</v>
      </c>
      <c r="P73" s="24">
        <f>0</f>
        <v>0</v>
      </c>
      <c r="Q73" s="28" t="s">
        <v>39</v>
      </c>
      <c r="R73" s="28" t="s">
        <v>51</v>
      </c>
      <c r="S73" s="29">
        <f>2170000</f>
        <v>2170000</v>
      </c>
      <c r="T73" s="15"/>
      <c r="U73" s="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</row>
    <row r="74" spans="1:148" ht="15">
      <c r="A74" s="14" t="s">
        <v>31</v>
      </c>
      <c r="B74" s="15"/>
      <c r="C74" s="15"/>
      <c r="D74" s="24">
        <f>0</f>
        <v>0</v>
      </c>
      <c r="E74" s="15"/>
      <c r="F74" s="15"/>
      <c r="G74" s="15"/>
      <c r="H74" s="15"/>
      <c r="I74" s="15"/>
      <c r="J74" s="15"/>
      <c r="K74" s="15"/>
      <c r="L74" s="15"/>
      <c r="M74" s="24">
        <f>0</f>
        <v>0</v>
      </c>
      <c r="N74" s="15"/>
      <c r="O74" s="24">
        <f>0</f>
        <v>0</v>
      </c>
      <c r="P74" s="24">
        <f>0</f>
        <v>0</v>
      </c>
      <c r="Q74" s="28" t="s">
        <v>39</v>
      </c>
      <c r="R74" s="28" t="s">
        <v>52</v>
      </c>
      <c r="S74" s="29">
        <f>2100000</f>
        <v>2100000</v>
      </c>
      <c r="T74" s="15"/>
      <c r="U74" s="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</row>
    <row r="75" spans="1:148" ht="15">
      <c r="A75" s="14" t="s">
        <v>31</v>
      </c>
      <c r="B75" s="15"/>
      <c r="C75" s="15"/>
      <c r="D75" s="24">
        <f>0</f>
        <v>0</v>
      </c>
      <c r="E75" s="15"/>
      <c r="F75" s="15"/>
      <c r="G75" s="15"/>
      <c r="H75" s="15"/>
      <c r="I75" s="15"/>
      <c r="J75" s="15"/>
      <c r="K75" s="15"/>
      <c r="L75" s="15"/>
      <c r="M75" s="24">
        <f>0</f>
        <v>0</v>
      </c>
      <c r="N75" s="15"/>
      <c r="O75" s="24">
        <f>0</f>
        <v>0</v>
      </c>
      <c r="P75" s="24">
        <f>0</f>
        <v>0</v>
      </c>
      <c r="Q75" s="28" t="s">
        <v>39</v>
      </c>
      <c r="R75" s="28" t="s">
        <v>53</v>
      </c>
      <c r="S75" s="29">
        <f>2175178.08</f>
        <v>2175178.08</v>
      </c>
      <c r="T75" s="15"/>
      <c r="U75" s="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</row>
    <row r="76" spans="1:148" ht="89.25">
      <c r="A76" s="11" t="s">
        <v>30</v>
      </c>
      <c r="B76" s="12" t="s">
        <v>76</v>
      </c>
      <c r="C76" s="13" t="s">
        <v>32</v>
      </c>
      <c r="D76" s="23">
        <f>150000000</f>
        <v>150000000</v>
      </c>
      <c r="E76" s="13" t="s">
        <v>67</v>
      </c>
      <c r="F76" s="13" t="s">
        <v>77</v>
      </c>
      <c r="G76" s="13" t="s">
        <v>35</v>
      </c>
      <c r="H76" s="13"/>
      <c r="I76" s="13" t="s">
        <v>71</v>
      </c>
      <c r="J76" s="13" t="s">
        <v>72</v>
      </c>
      <c r="K76" s="12" t="s">
        <v>75</v>
      </c>
      <c r="L76" s="13"/>
      <c r="M76" s="23">
        <f>0</f>
        <v>0</v>
      </c>
      <c r="N76" s="13"/>
      <c r="O76" s="23">
        <f>0</f>
        <v>0</v>
      </c>
      <c r="P76" s="23">
        <f>150000000</f>
        <v>150000000</v>
      </c>
      <c r="Q76" s="26" t="s">
        <v>39</v>
      </c>
      <c r="R76" s="26" t="s">
        <v>49</v>
      </c>
      <c r="S76" s="27">
        <f>560000</f>
        <v>560000</v>
      </c>
      <c r="T76" s="13"/>
      <c r="U76" s="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</row>
    <row r="77" spans="1:148" ht="15">
      <c r="A77" s="14" t="s">
        <v>31</v>
      </c>
      <c r="B77" s="15"/>
      <c r="C77" s="15"/>
      <c r="D77" s="24">
        <f>0</f>
        <v>0</v>
      </c>
      <c r="E77" s="15"/>
      <c r="F77" s="15"/>
      <c r="G77" s="15"/>
      <c r="H77" s="15"/>
      <c r="I77" s="15"/>
      <c r="J77" s="15"/>
      <c r="K77" s="15"/>
      <c r="L77" s="15"/>
      <c r="M77" s="24">
        <f>0</f>
        <v>0</v>
      </c>
      <c r="N77" s="15"/>
      <c r="O77" s="24">
        <f>0</f>
        <v>0</v>
      </c>
      <c r="P77" s="24">
        <f>0</f>
        <v>0</v>
      </c>
      <c r="Q77" s="28" t="s">
        <v>39</v>
      </c>
      <c r="R77" s="28" t="s">
        <v>50</v>
      </c>
      <c r="S77" s="29">
        <f>1050000</f>
        <v>1050000</v>
      </c>
      <c r="T77" s="15"/>
      <c r="U77" s="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</row>
    <row r="78" spans="1:148" ht="15">
      <c r="A78" s="14" t="s">
        <v>31</v>
      </c>
      <c r="B78" s="15"/>
      <c r="C78" s="15"/>
      <c r="D78" s="24">
        <f>0</f>
        <v>0</v>
      </c>
      <c r="E78" s="15"/>
      <c r="F78" s="15"/>
      <c r="G78" s="15"/>
      <c r="H78" s="15"/>
      <c r="I78" s="15"/>
      <c r="J78" s="15"/>
      <c r="K78" s="15"/>
      <c r="L78" s="15"/>
      <c r="M78" s="24">
        <f>0</f>
        <v>0</v>
      </c>
      <c r="N78" s="15"/>
      <c r="O78" s="24">
        <f>0</f>
        <v>0</v>
      </c>
      <c r="P78" s="24">
        <f>0</f>
        <v>0</v>
      </c>
      <c r="Q78" s="28" t="s">
        <v>39</v>
      </c>
      <c r="R78" s="28" t="s">
        <v>51</v>
      </c>
      <c r="S78" s="29">
        <f>1085000</f>
        <v>1085000</v>
      </c>
      <c r="T78" s="15"/>
      <c r="U78" s="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</row>
    <row r="79" spans="1:148" ht="15">
      <c r="A79" s="14" t="s">
        <v>31</v>
      </c>
      <c r="B79" s="15"/>
      <c r="C79" s="15"/>
      <c r="D79" s="24">
        <f>0</f>
        <v>0</v>
      </c>
      <c r="E79" s="15"/>
      <c r="F79" s="15"/>
      <c r="G79" s="15"/>
      <c r="H79" s="15"/>
      <c r="I79" s="15"/>
      <c r="J79" s="15"/>
      <c r="K79" s="15"/>
      <c r="L79" s="15"/>
      <c r="M79" s="24">
        <f>0</f>
        <v>0</v>
      </c>
      <c r="N79" s="15"/>
      <c r="O79" s="24">
        <f>0</f>
        <v>0</v>
      </c>
      <c r="P79" s="24">
        <f>0</f>
        <v>0</v>
      </c>
      <c r="Q79" s="28" t="s">
        <v>39</v>
      </c>
      <c r="R79" s="28" t="s">
        <v>52</v>
      </c>
      <c r="S79" s="29">
        <f>1050000</f>
        <v>1050000</v>
      </c>
      <c r="T79" s="15"/>
      <c r="U79" s="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</row>
    <row r="80" spans="1:148" ht="15">
      <c r="A80" s="14" t="s">
        <v>31</v>
      </c>
      <c r="B80" s="15"/>
      <c r="C80" s="15"/>
      <c r="D80" s="24">
        <f>0</f>
        <v>0</v>
      </c>
      <c r="E80" s="15"/>
      <c r="F80" s="15"/>
      <c r="G80" s="15"/>
      <c r="H80" s="15"/>
      <c r="I80" s="15"/>
      <c r="J80" s="15"/>
      <c r="K80" s="15"/>
      <c r="L80" s="15"/>
      <c r="M80" s="24">
        <f>0</f>
        <v>0</v>
      </c>
      <c r="N80" s="15"/>
      <c r="O80" s="24">
        <f>0</f>
        <v>0</v>
      </c>
      <c r="P80" s="24">
        <f>0</f>
        <v>0</v>
      </c>
      <c r="Q80" s="28" t="s">
        <v>39</v>
      </c>
      <c r="R80" s="28" t="s">
        <v>53</v>
      </c>
      <c r="S80" s="29">
        <f>1087589.04</f>
        <v>1087589.04</v>
      </c>
      <c r="T80" s="15"/>
      <c r="U80" s="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</row>
    <row r="81" spans="1:148" ht="89.25">
      <c r="A81" s="11" t="s">
        <v>30</v>
      </c>
      <c r="B81" s="12" t="s">
        <v>65</v>
      </c>
      <c r="C81" s="13" t="s">
        <v>32</v>
      </c>
      <c r="D81" s="23">
        <f>150000000</f>
        <v>150000000</v>
      </c>
      <c r="E81" s="13" t="s">
        <v>67</v>
      </c>
      <c r="F81" s="13" t="s">
        <v>78</v>
      </c>
      <c r="G81" s="13" t="s">
        <v>35</v>
      </c>
      <c r="H81" s="13"/>
      <c r="I81" s="13" t="s">
        <v>79</v>
      </c>
      <c r="J81" s="13" t="s">
        <v>80</v>
      </c>
      <c r="K81" s="12" t="s">
        <v>75</v>
      </c>
      <c r="L81" s="13"/>
      <c r="M81" s="23">
        <f>0</f>
        <v>0</v>
      </c>
      <c r="N81" s="13"/>
      <c r="O81" s="23">
        <f>0</f>
        <v>0</v>
      </c>
      <c r="P81" s="23">
        <f>150000000</f>
        <v>150000000</v>
      </c>
      <c r="Q81" s="26" t="s">
        <v>39</v>
      </c>
      <c r="R81" s="26" t="s">
        <v>49</v>
      </c>
      <c r="S81" s="27">
        <f>280000</f>
        <v>280000</v>
      </c>
      <c r="T81" s="13"/>
      <c r="U81" s="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</row>
    <row r="82" spans="1:148" ht="15">
      <c r="A82" s="14" t="s">
        <v>31</v>
      </c>
      <c r="B82" s="15"/>
      <c r="C82" s="15"/>
      <c r="D82" s="24">
        <f>0</f>
        <v>0</v>
      </c>
      <c r="E82" s="15"/>
      <c r="F82" s="15"/>
      <c r="G82" s="15"/>
      <c r="H82" s="15"/>
      <c r="I82" s="15"/>
      <c r="J82" s="15"/>
      <c r="K82" s="15"/>
      <c r="L82" s="15"/>
      <c r="M82" s="24">
        <f>0</f>
        <v>0</v>
      </c>
      <c r="N82" s="15"/>
      <c r="O82" s="24">
        <f>0</f>
        <v>0</v>
      </c>
      <c r="P82" s="24">
        <f>0</f>
        <v>0</v>
      </c>
      <c r="Q82" s="28" t="s">
        <v>39</v>
      </c>
      <c r="R82" s="28" t="s">
        <v>50</v>
      </c>
      <c r="S82" s="29">
        <f>1050000</f>
        <v>1050000</v>
      </c>
      <c r="T82" s="15"/>
      <c r="U82" s="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</row>
    <row r="83" spans="1:148" ht="15">
      <c r="A83" s="14" t="s">
        <v>31</v>
      </c>
      <c r="B83" s="15"/>
      <c r="C83" s="15"/>
      <c r="D83" s="24">
        <f>0</f>
        <v>0</v>
      </c>
      <c r="E83" s="15"/>
      <c r="F83" s="15"/>
      <c r="G83" s="15"/>
      <c r="H83" s="15"/>
      <c r="I83" s="15"/>
      <c r="J83" s="15"/>
      <c r="K83" s="15"/>
      <c r="L83" s="15"/>
      <c r="M83" s="24">
        <f>0</f>
        <v>0</v>
      </c>
      <c r="N83" s="15"/>
      <c r="O83" s="24">
        <f>0</f>
        <v>0</v>
      </c>
      <c r="P83" s="24">
        <f>0</f>
        <v>0</v>
      </c>
      <c r="Q83" s="28" t="s">
        <v>39</v>
      </c>
      <c r="R83" s="28" t="s">
        <v>51</v>
      </c>
      <c r="S83" s="29">
        <f>1085000</f>
        <v>1085000</v>
      </c>
      <c r="T83" s="15"/>
      <c r="U83" s="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</row>
    <row r="84" spans="1:148" ht="15">
      <c r="A84" s="14" t="s">
        <v>31</v>
      </c>
      <c r="B84" s="15"/>
      <c r="C84" s="15"/>
      <c r="D84" s="24">
        <f>0</f>
        <v>0</v>
      </c>
      <c r="E84" s="15"/>
      <c r="F84" s="15"/>
      <c r="G84" s="15"/>
      <c r="H84" s="15"/>
      <c r="I84" s="15"/>
      <c r="J84" s="15"/>
      <c r="K84" s="15"/>
      <c r="L84" s="15"/>
      <c r="M84" s="24">
        <f>0</f>
        <v>0</v>
      </c>
      <c r="N84" s="15"/>
      <c r="O84" s="24">
        <f>0</f>
        <v>0</v>
      </c>
      <c r="P84" s="24">
        <f>0</f>
        <v>0</v>
      </c>
      <c r="Q84" s="28" t="s">
        <v>39</v>
      </c>
      <c r="R84" s="28" t="s">
        <v>52</v>
      </c>
      <c r="S84" s="29">
        <f>1050000</f>
        <v>1050000</v>
      </c>
      <c r="T84" s="15"/>
      <c r="U84" s="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</row>
    <row r="85" spans="1:148" ht="15">
      <c r="A85" s="14" t="s">
        <v>31</v>
      </c>
      <c r="B85" s="15"/>
      <c r="C85" s="15"/>
      <c r="D85" s="24">
        <f>0</f>
        <v>0</v>
      </c>
      <c r="E85" s="15"/>
      <c r="F85" s="15"/>
      <c r="G85" s="15"/>
      <c r="H85" s="15"/>
      <c r="I85" s="15"/>
      <c r="J85" s="15"/>
      <c r="K85" s="15"/>
      <c r="L85" s="15"/>
      <c r="M85" s="24">
        <f>0</f>
        <v>0</v>
      </c>
      <c r="N85" s="15"/>
      <c r="O85" s="24">
        <f>0</f>
        <v>0</v>
      </c>
      <c r="P85" s="24">
        <f>0</f>
        <v>0</v>
      </c>
      <c r="Q85" s="28" t="s">
        <v>39</v>
      </c>
      <c r="R85" s="28" t="s">
        <v>53</v>
      </c>
      <c r="S85" s="29">
        <f>1087589.04</f>
        <v>1087589.04</v>
      </c>
      <c r="T85" s="15"/>
      <c r="U85" s="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</row>
    <row r="86" spans="1:148" ht="89.25">
      <c r="A86" s="11" t="s">
        <v>30</v>
      </c>
      <c r="B86" s="12" t="s">
        <v>81</v>
      </c>
      <c r="C86" s="13" t="s">
        <v>32</v>
      </c>
      <c r="D86" s="23">
        <f>300000000</f>
        <v>300000000</v>
      </c>
      <c r="E86" s="13" t="s">
        <v>67</v>
      </c>
      <c r="F86" s="13" t="s">
        <v>82</v>
      </c>
      <c r="G86" s="13" t="s">
        <v>35</v>
      </c>
      <c r="H86" s="13"/>
      <c r="I86" s="13" t="s">
        <v>79</v>
      </c>
      <c r="J86" s="13" t="s">
        <v>80</v>
      </c>
      <c r="K86" s="12" t="s">
        <v>85</v>
      </c>
      <c r="L86" s="13"/>
      <c r="M86" s="23">
        <f>0</f>
        <v>0</v>
      </c>
      <c r="N86" s="13"/>
      <c r="O86" s="23">
        <f>0</f>
        <v>0</v>
      </c>
      <c r="P86" s="23">
        <f>300000000</f>
        <v>300000000</v>
      </c>
      <c r="Q86" s="26" t="s">
        <v>39</v>
      </c>
      <c r="R86" s="26" t="s">
        <v>49</v>
      </c>
      <c r="S86" s="27">
        <f>586885.25</f>
        <v>586885.25</v>
      </c>
      <c r="T86" s="13"/>
      <c r="U86" s="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</row>
    <row r="87" spans="1:148" ht="15">
      <c r="A87" s="14" t="s">
        <v>31</v>
      </c>
      <c r="B87" s="15"/>
      <c r="C87" s="15"/>
      <c r="D87" s="24">
        <f>0</f>
        <v>0</v>
      </c>
      <c r="E87" s="15"/>
      <c r="F87" s="15"/>
      <c r="G87" s="15"/>
      <c r="H87" s="15"/>
      <c r="I87" s="15"/>
      <c r="J87" s="15"/>
      <c r="K87" s="15"/>
      <c r="L87" s="15"/>
      <c r="M87" s="24">
        <f>0</f>
        <v>0</v>
      </c>
      <c r="N87" s="15"/>
      <c r="O87" s="24">
        <f>0</f>
        <v>0</v>
      </c>
      <c r="P87" s="24">
        <f>0</f>
        <v>0</v>
      </c>
      <c r="Q87" s="28" t="s">
        <v>39</v>
      </c>
      <c r="R87" s="28" t="s">
        <v>50</v>
      </c>
      <c r="S87" s="29">
        <f>2200819.67</f>
        <v>2200819.67</v>
      </c>
      <c r="T87" s="15"/>
      <c r="U87" s="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</row>
    <row r="88" spans="1:148" ht="15">
      <c r="A88" s="14" t="s">
        <v>31</v>
      </c>
      <c r="B88" s="15"/>
      <c r="C88" s="15"/>
      <c r="D88" s="24">
        <f>0</f>
        <v>0</v>
      </c>
      <c r="E88" s="15"/>
      <c r="F88" s="15"/>
      <c r="G88" s="15"/>
      <c r="H88" s="15"/>
      <c r="I88" s="15"/>
      <c r="J88" s="15"/>
      <c r="K88" s="15"/>
      <c r="L88" s="15"/>
      <c r="M88" s="24">
        <f>0</f>
        <v>0</v>
      </c>
      <c r="N88" s="15"/>
      <c r="O88" s="24">
        <f>0</f>
        <v>0</v>
      </c>
      <c r="P88" s="24">
        <f>0</f>
        <v>0</v>
      </c>
      <c r="Q88" s="28" t="s">
        <v>39</v>
      </c>
      <c r="R88" s="28" t="s">
        <v>51</v>
      </c>
      <c r="S88" s="29">
        <f>2274180.33</f>
        <v>2274180.33</v>
      </c>
      <c r="T88" s="15"/>
      <c r="U88" s="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</row>
    <row r="89" spans="1:148" ht="15">
      <c r="A89" s="14" t="s">
        <v>31</v>
      </c>
      <c r="B89" s="15"/>
      <c r="C89" s="15"/>
      <c r="D89" s="24">
        <f>0</f>
        <v>0</v>
      </c>
      <c r="E89" s="15"/>
      <c r="F89" s="15"/>
      <c r="G89" s="15"/>
      <c r="H89" s="15"/>
      <c r="I89" s="15"/>
      <c r="J89" s="15"/>
      <c r="K89" s="15"/>
      <c r="L89" s="15"/>
      <c r="M89" s="24">
        <f>0</f>
        <v>0</v>
      </c>
      <c r="N89" s="15"/>
      <c r="O89" s="24">
        <f>0</f>
        <v>0</v>
      </c>
      <c r="P89" s="24">
        <f>0</f>
        <v>0</v>
      </c>
      <c r="Q89" s="28" t="s">
        <v>39</v>
      </c>
      <c r="R89" s="28" t="s">
        <v>52</v>
      </c>
      <c r="S89" s="29">
        <f>2200819.67</f>
        <v>2200819.67</v>
      </c>
      <c r="T89" s="15"/>
      <c r="U89" s="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</row>
    <row r="90" spans="1:148" ht="15">
      <c r="A90" s="14" t="s">
        <v>31</v>
      </c>
      <c r="B90" s="15"/>
      <c r="C90" s="15"/>
      <c r="D90" s="24">
        <f>0</f>
        <v>0</v>
      </c>
      <c r="E90" s="15"/>
      <c r="F90" s="15"/>
      <c r="G90" s="15"/>
      <c r="H90" s="15"/>
      <c r="I90" s="15"/>
      <c r="J90" s="15"/>
      <c r="K90" s="15"/>
      <c r="L90" s="15"/>
      <c r="M90" s="24">
        <f>0</f>
        <v>0</v>
      </c>
      <c r="N90" s="15"/>
      <c r="O90" s="24">
        <f>0</f>
        <v>0</v>
      </c>
      <c r="P90" s="24">
        <f>0</f>
        <v>0</v>
      </c>
      <c r="Q90" s="28" t="s">
        <v>39</v>
      </c>
      <c r="R90" s="28" t="s">
        <v>53</v>
      </c>
      <c r="S90" s="29">
        <f>2279607</f>
        <v>2279607</v>
      </c>
      <c r="T90" s="15"/>
      <c r="U90" s="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</row>
    <row r="91" spans="1:148" ht="89.25">
      <c r="A91" s="11" t="s">
        <v>30</v>
      </c>
      <c r="B91" s="12">
        <v>11</v>
      </c>
      <c r="C91" s="13" t="s">
        <v>32</v>
      </c>
      <c r="D91" s="23">
        <f>170000000</f>
        <v>170000000</v>
      </c>
      <c r="E91" s="13" t="s">
        <v>67</v>
      </c>
      <c r="F91" s="13" t="s">
        <v>84</v>
      </c>
      <c r="G91" s="13" t="s">
        <v>35</v>
      </c>
      <c r="H91" s="13"/>
      <c r="I91" s="13" t="s">
        <v>79</v>
      </c>
      <c r="J91" s="13" t="s">
        <v>80</v>
      </c>
      <c r="K91" s="12" t="s">
        <v>85</v>
      </c>
      <c r="L91" s="13"/>
      <c r="M91" s="23">
        <f>0</f>
        <v>0</v>
      </c>
      <c r="N91" s="13"/>
      <c r="O91" s="23">
        <f>0</f>
        <v>0</v>
      </c>
      <c r="P91" s="23">
        <f>170000000</f>
        <v>170000000</v>
      </c>
      <c r="Q91" s="26" t="s">
        <v>39</v>
      </c>
      <c r="R91" s="26" t="s">
        <v>49</v>
      </c>
      <c r="S91" s="27">
        <f>332568.31</f>
        <v>332568.31</v>
      </c>
      <c r="T91" s="13"/>
      <c r="U91" s="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</row>
    <row r="92" spans="1:148" ht="15">
      <c r="A92" s="14" t="s">
        <v>31</v>
      </c>
      <c r="B92" s="15"/>
      <c r="C92" s="15"/>
      <c r="D92" s="24">
        <f>0</f>
        <v>0</v>
      </c>
      <c r="E92" s="15"/>
      <c r="F92" s="15"/>
      <c r="G92" s="15"/>
      <c r="H92" s="15"/>
      <c r="I92" s="15"/>
      <c r="J92" s="15"/>
      <c r="K92" s="15"/>
      <c r="L92" s="15"/>
      <c r="M92" s="24">
        <f>0</f>
        <v>0</v>
      </c>
      <c r="N92" s="15"/>
      <c r="O92" s="24">
        <f>0</f>
        <v>0</v>
      </c>
      <c r="P92" s="24">
        <f>0</f>
        <v>0</v>
      </c>
      <c r="Q92" s="28" t="s">
        <v>39</v>
      </c>
      <c r="R92" s="28" t="s">
        <v>50</v>
      </c>
      <c r="S92" s="29">
        <f>1247131.15</f>
        <v>1247131.15</v>
      </c>
      <c r="T92" s="15"/>
      <c r="U92" s="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</row>
    <row r="93" spans="1:148" ht="15">
      <c r="A93" s="14" t="s">
        <v>31</v>
      </c>
      <c r="B93" s="15"/>
      <c r="C93" s="15"/>
      <c r="D93" s="24">
        <f>0</f>
        <v>0</v>
      </c>
      <c r="E93" s="15"/>
      <c r="F93" s="15"/>
      <c r="G93" s="15"/>
      <c r="H93" s="15"/>
      <c r="I93" s="15"/>
      <c r="J93" s="15"/>
      <c r="K93" s="15"/>
      <c r="L93" s="15"/>
      <c r="M93" s="24">
        <f>0</f>
        <v>0</v>
      </c>
      <c r="N93" s="15"/>
      <c r="O93" s="24">
        <f>0</f>
        <v>0</v>
      </c>
      <c r="P93" s="24">
        <f>0</f>
        <v>0</v>
      </c>
      <c r="Q93" s="28" t="s">
        <v>39</v>
      </c>
      <c r="R93" s="28" t="s">
        <v>51</v>
      </c>
      <c r="S93" s="29">
        <f>1288702.19</f>
        <v>1288702.19</v>
      </c>
      <c r="T93" s="15"/>
      <c r="U93" s="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</row>
    <row r="94" spans="1:148" ht="15">
      <c r="A94" s="14" t="s">
        <v>31</v>
      </c>
      <c r="B94" s="15"/>
      <c r="C94" s="15"/>
      <c r="D94" s="24">
        <f>0</f>
        <v>0</v>
      </c>
      <c r="E94" s="15"/>
      <c r="F94" s="15"/>
      <c r="G94" s="15"/>
      <c r="H94" s="15"/>
      <c r="I94" s="15"/>
      <c r="J94" s="15"/>
      <c r="K94" s="15"/>
      <c r="L94" s="15"/>
      <c r="M94" s="24">
        <f>0</f>
        <v>0</v>
      </c>
      <c r="N94" s="15"/>
      <c r="O94" s="24">
        <f>0</f>
        <v>0</v>
      </c>
      <c r="P94" s="24">
        <f>0</f>
        <v>0</v>
      </c>
      <c r="Q94" s="28" t="s">
        <v>39</v>
      </c>
      <c r="R94" s="28" t="s">
        <v>52</v>
      </c>
      <c r="S94" s="29">
        <f>1247131.15</f>
        <v>1247131.15</v>
      </c>
      <c r="T94" s="15"/>
      <c r="U94" s="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48" ht="15">
      <c r="A95" s="14" t="s">
        <v>31</v>
      </c>
      <c r="B95" s="15"/>
      <c r="C95" s="15"/>
      <c r="D95" s="24">
        <f>0</f>
        <v>0</v>
      </c>
      <c r="E95" s="15"/>
      <c r="F95" s="15"/>
      <c r="G95" s="15"/>
      <c r="H95" s="15"/>
      <c r="I95" s="15"/>
      <c r="J95" s="15"/>
      <c r="K95" s="15"/>
      <c r="L95" s="15"/>
      <c r="M95" s="24">
        <f>0</f>
        <v>0</v>
      </c>
      <c r="N95" s="15"/>
      <c r="O95" s="24">
        <f>0</f>
        <v>0</v>
      </c>
      <c r="P95" s="24">
        <f>0</f>
        <v>0</v>
      </c>
      <c r="Q95" s="28" t="s">
        <v>39</v>
      </c>
      <c r="R95" s="28" t="s">
        <v>53</v>
      </c>
      <c r="S95" s="29">
        <f>1291777.3</f>
        <v>1291777.3</v>
      </c>
      <c r="T95" s="15"/>
      <c r="U95" s="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48" ht="89.25">
      <c r="A96" s="11" t="s">
        <v>30</v>
      </c>
      <c r="B96" s="12" t="s">
        <v>83</v>
      </c>
      <c r="C96" s="13" t="s">
        <v>32</v>
      </c>
      <c r="D96" s="23">
        <f>130000000</f>
        <v>130000000</v>
      </c>
      <c r="E96" s="13" t="s">
        <v>67</v>
      </c>
      <c r="F96" s="13" t="s">
        <v>86</v>
      </c>
      <c r="G96" s="13" t="s">
        <v>35</v>
      </c>
      <c r="H96" s="13"/>
      <c r="I96" s="13" t="s">
        <v>49</v>
      </c>
      <c r="J96" s="13" t="s">
        <v>87</v>
      </c>
      <c r="K96" s="12" t="s">
        <v>85</v>
      </c>
      <c r="L96" s="13"/>
      <c r="M96" s="23">
        <f>0</f>
        <v>0</v>
      </c>
      <c r="N96" s="13"/>
      <c r="O96" s="23">
        <f>0</f>
        <v>0</v>
      </c>
      <c r="P96" s="23">
        <f>130000000</f>
        <v>130000000</v>
      </c>
      <c r="Q96" s="26" t="s">
        <v>39</v>
      </c>
      <c r="R96" s="26" t="s">
        <v>88</v>
      </c>
      <c r="S96" s="27">
        <f>31789.62</f>
        <v>31789.62</v>
      </c>
      <c r="T96" s="13"/>
      <c r="U96" s="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15">
      <c r="A97" s="14" t="s">
        <v>31</v>
      </c>
      <c r="B97" s="15"/>
      <c r="C97" s="15"/>
      <c r="D97" s="24">
        <f>0</f>
        <v>0</v>
      </c>
      <c r="E97" s="15"/>
      <c r="F97" s="15"/>
      <c r="G97" s="15"/>
      <c r="H97" s="15"/>
      <c r="I97" s="15"/>
      <c r="J97" s="15"/>
      <c r="K97" s="15"/>
      <c r="L97" s="15"/>
      <c r="M97" s="24">
        <f>0</f>
        <v>0</v>
      </c>
      <c r="N97" s="15"/>
      <c r="O97" s="24">
        <f>0</f>
        <v>0</v>
      </c>
      <c r="P97" s="24">
        <f>0</f>
        <v>0</v>
      </c>
      <c r="Q97" s="28" t="s">
        <v>39</v>
      </c>
      <c r="R97" s="28" t="s">
        <v>50</v>
      </c>
      <c r="S97" s="29">
        <f>953688.52</f>
        <v>953688.52</v>
      </c>
      <c r="T97" s="15"/>
      <c r="U97" s="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</row>
    <row r="98" spans="1:148" ht="15">
      <c r="A98" s="14" t="s">
        <v>31</v>
      </c>
      <c r="B98" s="15"/>
      <c r="C98" s="15"/>
      <c r="D98" s="24">
        <f>0</f>
        <v>0</v>
      </c>
      <c r="E98" s="15"/>
      <c r="F98" s="15"/>
      <c r="G98" s="15"/>
      <c r="H98" s="15"/>
      <c r="I98" s="15"/>
      <c r="J98" s="15"/>
      <c r="K98" s="15"/>
      <c r="L98" s="15"/>
      <c r="M98" s="24">
        <f>0</f>
        <v>0</v>
      </c>
      <c r="N98" s="15"/>
      <c r="O98" s="24">
        <f>0</f>
        <v>0</v>
      </c>
      <c r="P98" s="24">
        <f>0</f>
        <v>0</v>
      </c>
      <c r="Q98" s="28" t="s">
        <v>39</v>
      </c>
      <c r="R98" s="28" t="s">
        <v>51</v>
      </c>
      <c r="S98" s="29">
        <f>985478.14</f>
        <v>985478.14</v>
      </c>
      <c r="T98" s="15"/>
      <c r="U98" s="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</row>
    <row r="99" spans="1:148" ht="15">
      <c r="A99" s="14" t="s">
        <v>31</v>
      </c>
      <c r="B99" s="15"/>
      <c r="C99" s="15"/>
      <c r="D99" s="24">
        <f>0</f>
        <v>0</v>
      </c>
      <c r="E99" s="15"/>
      <c r="F99" s="15"/>
      <c r="G99" s="15"/>
      <c r="H99" s="15"/>
      <c r="I99" s="15"/>
      <c r="J99" s="15"/>
      <c r="K99" s="15"/>
      <c r="L99" s="15"/>
      <c r="M99" s="24">
        <f>0</f>
        <v>0</v>
      </c>
      <c r="N99" s="15"/>
      <c r="O99" s="24">
        <f>0</f>
        <v>0</v>
      </c>
      <c r="P99" s="24">
        <f>0</f>
        <v>0</v>
      </c>
      <c r="Q99" s="28" t="s">
        <v>39</v>
      </c>
      <c r="R99" s="28" t="s">
        <v>52</v>
      </c>
      <c r="S99" s="29">
        <f>953688.52</f>
        <v>953688.52</v>
      </c>
      <c r="T99" s="15"/>
      <c r="U99" s="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</row>
    <row r="100" spans="1:148" ht="15">
      <c r="A100" s="14" t="s">
        <v>31</v>
      </c>
      <c r="B100" s="15"/>
      <c r="C100" s="15"/>
      <c r="D100" s="24">
        <f>0</f>
        <v>0</v>
      </c>
      <c r="E100" s="15"/>
      <c r="F100" s="15"/>
      <c r="G100" s="15"/>
      <c r="H100" s="15"/>
      <c r="I100" s="15"/>
      <c r="J100" s="15"/>
      <c r="K100" s="15"/>
      <c r="L100" s="15"/>
      <c r="M100" s="24">
        <f>0</f>
        <v>0</v>
      </c>
      <c r="N100" s="15"/>
      <c r="O100" s="24">
        <f>0</f>
        <v>0</v>
      </c>
      <c r="P100" s="24">
        <f>0</f>
        <v>0</v>
      </c>
      <c r="Q100" s="28" t="s">
        <v>39</v>
      </c>
      <c r="R100" s="28" t="s">
        <v>53</v>
      </c>
      <c r="S100" s="29">
        <f>987829.7</f>
        <v>987829.7</v>
      </c>
      <c r="T100" s="15"/>
      <c r="U100" s="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</row>
    <row r="101" spans="1:148" ht="89.25">
      <c r="A101" s="11" t="s">
        <v>30</v>
      </c>
      <c r="B101" s="12" t="s">
        <v>89</v>
      </c>
      <c r="C101" s="13" t="s">
        <v>32</v>
      </c>
      <c r="D101" s="23">
        <f>300000000</f>
        <v>300000000</v>
      </c>
      <c r="E101" s="13" t="s">
        <v>67</v>
      </c>
      <c r="F101" s="13" t="s">
        <v>90</v>
      </c>
      <c r="G101" s="13" t="s">
        <v>35</v>
      </c>
      <c r="H101" s="13"/>
      <c r="I101" s="13" t="s">
        <v>49</v>
      </c>
      <c r="J101" s="13" t="s">
        <v>87</v>
      </c>
      <c r="K101" s="12" t="s">
        <v>85</v>
      </c>
      <c r="L101" s="13"/>
      <c r="M101" s="23">
        <f>0</f>
        <v>0</v>
      </c>
      <c r="N101" s="13"/>
      <c r="O101" s="23">
        <f>0</f>
        <v>0</v>
      </c>
      <c r="P101" s="23">
        <f>300000000</f>
        <v>300000000</v>
      </c>
      <c r="Q101" s="26" t="s">
        <v>39</v>
      </c>
      <c r="R101" s="26" t="s">
        <v>88</v>
      </c>
      <c r="S101" s="27">
        <f>73360.66</f>
        <v>73360.66</v>
      </c>
      <c r="T101" s="13"/>
      <c r="U101" s="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</row>
    <row r="102" spans="1:148" ht="15">
      <c r="A102" s="14" t="s">
        <v>31</v>
      </c>
      <c r="B102" s="15"/>
      <c r="C102" s="15"/>
      <c r="D102" s="24">
        <f>0</f>
        <v>0</v>
      </c>
      <c r="E102" s="15"/>
      <c r="F102" s="15"/>
      <c r="G102" s="15"/>
      <c r="H102" s="15"/>
      <c r="I102" s="15"/>
      <c r="J102" s="15"/>
      <c r="K102" s="15"/>
      <c r="L102" s="15"/>
      <c r="M102" s="24">
        <f>0</f>
        <v>0</v>
      </c>
      <c r="N102" s="15"/>
      <c r="O102" s="24">
        <f>0</f>
        <v>0</v>
      </c>
      <c r="P102" s="24">
        <f>0</f>
        <v>0</v>
      </c>
      <c r="Q102" s="28" t="s">
        <v>39</v>
      </c>
      <c r="R102" s="28" t="s">
        <v>50</v>
      </c>
      <c r="S102" s="29">
        <f>2200819.67</f>
        <v>2200819.67</v>
      </c>
      <c r="T102" s="15"/>
      <c r="U102" s="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15">
      <c r="A103" s="14" t="s">
        <v>31</v>
      </c>
      <c r="B103" s="15"/>
      <c r="C103" s="15"/>
      <c r="D103" s="24">
        <f>0</f>
        <v>0</v>
      </c>
      <c r="E103" s="15"/>
      <c r="F103" s="15"/>
      <c r="G103" s="15"/>
      <c r="H103" s="15"/>
      <c r="I103" s="15"/>
      <c r="J103" s="15"/>
      <c r="K103" s="15"/>
      <c r="L103" s="15"/>
      <c r="M103" s="24">
        <f>0</f>
        <v>0</v>
      </c>
      <c r="N103" s="15"/>
      <c r="O103" s="24">
        <f>0</f>
        <v>0</v>
      </c>
      <c r="P103" s="24">
        <f>0</f>
        <v>0</v>
      </c>
      <c r="Q103" s="28" t="s">
        <v>39</v>
      </c>
      <c r="R103" s="28" t="s">
        <v>51</v>
      </c>
      <c r="S103" s="29">
        <f>2274180.33</f>
        <v>2274180.33</v>
      </c>
      <c r="T103" s="15"/>
      <c r="U103" s="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</row>
    <row r="104" spans="1:148" ht="15">
      <c r="A104" s="14" t="s">
        <v>31</v>
      </c>
      <c r="B104" s="15"/>
      <c r="C104" s="15"/>
      <c r="D104" s="24">
        <f>0</f>
        <v>0</v>
      </c>
      <c r="E104" s="15"/>
      <c r="F104" s="15"/>
      <c r="G104" s="15"/>
      <c r="H104" s="15"/>
      <c r="I104" s="15"/>
      <c r="J104" s="15"/>
      <c r="K104" s="15"/>
      <c r="L104" s="15"/>
      <c r="M104" s="24">
        <f>0</f>
        <v>0</v>
      </c>
      <c r="N104" s="15"/>
      <c r="O104" s="24">
        <f>0</f>
        <v>0</v>
      </c>
      <c r="P104" s="24">
        <f>0</f>
        <v>0</v>
      </c>
      <c r="Q104" s="28" t="s">
        <v>39</v>
      </c>
      <c r="R104" s="28" t="s">
        <v>52</v>
      </c>
      <c r="S104" s="29">
        <f>2200819.67</f>
        <v>2200819.67</v>
      </c>
      <c r="T104" s="15"/>
      <c r="U104" s="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</row>
    <row r="105" spans="1:148" ht="15">
      <c r="A105" s="14" t="s">
        <v>31</v>
      </c>
      <c r="B105" s="15"/>
      <c r="C105" s="15"/>
      <c r="D105" s="24">
        <f>0</f>
        <v>0</v>
      </c>
      <c r="E105" s="15"/>
      <c r="F105" s="15"/>
      <c r="G105" s="15"/>
      <c r="H105" s="15"/>
      <c r="I105" s="15"/>
      <c r="J105" s="15"/>
      <c r="K105" s="15"/>
      <c r="L105" s="15"/>
      <c r="M105" s="24">
        <f>0</f>
        <v>0</v>
      </c>
      <c r="N105" s="15"/>
      <c r="O105" s="24">
        <f>0</f>
        <v>0</v>
      </c>
      <c r="P105" s="24">
        <f>0</f>
        <v>0</v>
      </c>
      <c r="Q105" s="28" t="s">
        <v>39</v>
      </c>
      <c r="R105" s="28" t="s">
        <v>53</v>
      </c>
      <c r="S105" s="29">
        <f>2279607</f>
        <v>2279607</v>
      </c>
      <c r="T105" s="15"/>
      <c r="U105" s="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</row>
    <row r="106" spans="1:148" ht="89.25">
      <c r="A106" s="11" t="s">
        <v>30</v>
      </c>
      <c r="B106" s="12" t="s">
        <v>91</v>
      </c>
      <c r="C106" s="13" t="s">
        <v>92</v>
      </c>
      <c r="D106" s="23">
        <f>330000000</f>
        <v>330000000</v>
      </c>
      <c r="E106" s="13" t="s">
        <v>67</v>
      </c>
      <c r="F106" s="13" t="s">
        <v>93</v>
      </c>
      <c r="G106" s="13" t="s">
        <v>35</v>
      </c>
      <c r="H106" s="13"/>
      <c r="I106" s="13" t="s">
        <v>49</v>
      </c>
      <c r="J106" s="13" t="s">
        <v>87</v>
      </c>
      <c r="K106" s="12" t="s">
        <v>94</v>
      </c>
      <c r="L106" s="13"/>
      <c r="M106" s="23">
        <f>0</f>
        <v>0</v>
      </c>
      <c r="N106" s="13"/>
      <c r="O106" s="23">
        <f>0</f>
        <v>0</v>
      </c>
      <c r="P106" s="23">
        <f>330000000</f>
        <v>330000000</v>
      </c>
      <c r="Q106" s="26" t="s">
        <v>39</v>
      </c>
      <c r="R106" s="26" t="s">
        <v>95</v>
      </c>
      <c r="S106" s="27">
        <f>161213.11</f>
        <v>161213.11</v>
      </c>
      <c r="T106" s="13"/>
      <c r="U106" s="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</row>
    <row r="107" spans="1:148" ht="15">
      <c r="A107" s="14" t="s">
        <v>31</v>
      </c>
      <c r="B107" s="15"/>
      <c r="C107" s="15"/>
      <c r="D107" s="24">
        <f>0</f>
        <v>0</v>
      </c>
      <c r="E107" s="15"/>
      <c r="F107" s="15"/>
      <c r="G107" s="15"/>
      <c r="H107" s="15"/>
      <c r="I107" s="15"/>
      <c r="J107" s="15"/>
      <c r="K107" s="15"/>
      <c r="L107" s="15"/>
      <c r="M107" s="24">
        <f>0</f>
        <v>0</v>
      </c>
      <c r="N107" s="15"/>
      <c r="O107" s="24">
        <f>0</f>
        <v>0</v>
      </c>
      <c r="P107" s="24">
        <f>0</f>
        <v>0</v>
      </c>
      <c r="Q107" s="28" t="s">
        <v>39</v>
      </c>
      <c r="R107" s="28" t="s">
        <v>96</v>
      </c>
      <c r="S107" s="29">
        <f>1773344.27</f>
        <v>1773344.27</v>
      </c>
      <c r="T107" s="15"/>
      <c r="U107" s="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</row>
    <row r="108" spans="1:148" ht="15">
      <c r="A108" s="14" t="s">
        <v>31</v>
      </c>
      <c r="B108" s="15"/>
      <c r="C108" s="15"/>
      <c r="D108" s="24">
        <f>0</f>
        <v>0</v>
      </c>
      <c r="E108" s="15"/>
      <c r="F108" s="15"/>
      <c r="G108" s="15"/>
      <c r="H108" s="15"/>
      <c r="I108" s="15"/>
      <c r="J108" s="15"/>
      <c r="K108" s="15"/>
      <c r="L108" s="15"/>
      <c r="M108" s="24">
        <f>0</f>
        <v>0</v>
      </c>
      <c r="N108" s="15"/>
      <c r="O108" s="24">
        <f>0</f>
        <v>0</v>
      </c>
      <c r="P108" s="24">
        <f>0</f>
        <v>0</v>
      </c>
      <c r="Q108" s="28" t="s">
        <v>39</v>
      </c>
      <c r="R108" s="28" t="s">
        <v>97</v>
      </c>
      <c r="S108" s="29">
        <f>2498803.28</f>
        <v>2498803.28</v>
      </c>
      <c r="T108" s="15"/>
      <c r="U108" s="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</row>
    <row r="109" spans="1:148" ht="15">
      <c r="A109" s="14" t="s">
        <v>31</v>
      </c>
      <c r="B109" s="15"/>
      <c r="C109" s="15"/>
      <c r="D109" s="24">
        <f>0</f>
        <v>0</v>
      </c>
      <c r="E109" s="15"/>
      <c r="F109" s="15"/>
      <c r="G109" s="15"/>
      <c r="H109" s="15"/>
      <c r="I109" s="15"/>
      <c r="J109" s="15"/>
      <c r="K109" s="15"/>
      <c r="L109" s="15"/>
      <c r="M109" s="24">
        <f>0</f>
        <v>0</v>
      </c>
      <c r="N109" s="15"/>
      <c r="O109" s="24">
        <f>0</f>
        <v>0</v>
      </c>
      <c r="P109" s="24">
        <f>0</f>
        <v>0</v>
      </c>
      <c r="Q109" s="28" t="s">
        <v>39</v>
      </c>
      <c r="R109" s="28" t="s">
        <v>98</v>
      </c>
      <c r="S109" s="29">
        <f>2418196.72</f>
        <v>2418196.72</v>
      </c>
      <c r="T109" s="15"/>
      <c r="U109" s="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</row>
    <row r="110" spans="1:148" ht="15">
      <c r="A110" s="14" t="s">
        <v>31</v>
      </c>
      <c r="B110" s="15"/>
      <c r="C110" s="15"/>
      <c r="D110" s="24">
        <f>0</f>
        <v>0</v>
      </c>
      <c r="E110" s="15"/>
      <c r="F110" s="15"/>
      <c r="G110" s="15"/>
      <c r="H110" s="15"/>
      <c r="I110" s="15"/>
      <c r="J110" s="15"/>
      <c r="K110" s="15"/>
      <c r="L110" s="15"/>
      <c r="M110" s="24">
        <f>0</f>
        <v>0</v>
      </c>
      <c r="N110" s="15"/>
      <c r="O110" s="24">
        <f>0</f>
        <v>0</v>
      </c>
      <c r="P110" s="24">
        <f>0</f>
        <v>0</v>
      </c>
      <c r="Q110" s="28" t="s">
        <v>39</v>
      </c>
      <c r="R110" s="28" t="s">
        <v>99</v>
      </c>
      <c r="S110" s="29">
        <f>2503220.08</f>
        <v>2503220.08</v>
      </c>
      <c r="T110" s="15"/>
      <c r="U110" s="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</row>
    <row r="111" spans="1:148" ht="89.25">
      <c r="A111" s="11" t="s">
        <v>30</v>
      </c>
      <c r="B111" s="12" t="s">
        <v>100</v>
      </c>
      <c r="C111" s="13" t="s">
        <v>92</v>
      </c>
      <c r="D111" s="23">
        <f>330000000</f>
        <v>330000000</v>
      </c>
      <c r="E111" s="13" t="s">
        <v>67</v>
      </c>
      <c r="F111" s="13" t="s">
        <v>101</v>
      </c>
      <c r="G111" s="13" t="s">
        <v>35</v>
      </c>
      <c r="H111" s="13"/>
      <c r="I111" s="13" t="s">
        <v>49</v>
      </c>
      <c r="J111" s="13" t="s">
        <v>87</v>
      </c>
      <c r="K111" s="12" t="s">
        <v>94</v>
      </c>
      <c r="L111" s="13"/>
      <c r="M111" s="23">
        <f>0</f>
        <v>0</v>
      </c>
      <c r="N111" s="13"/>
      <c r="O111" s="23">
        <f>0</f>
        <v>0</v>
      </c>
      <c r="P111" s="23">
        <f>330000000</f>
        <v>330000000</v>
      </c>
      <c r="Q111" s="26" t="s">
        <v>39</v>
      </c>
      <c r="R111" s="26" t="s">
        <v>95</v>
      </c>
      <c r="S111" s="27">
        <f>161213.11</f>
        <v>161213.11</v>
      </c>
      <c r="T111" s="13"/>
      <c r="U111" s="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</row>
    <row r="112" spans="1:148" ht="15">
      <c r="A112" s="14" t="s">
        <v>31</v>
      </c>
      <c r="B112" s="15"/>
      <c r="C112" s="15"/>
      <c r="D112" s="24">
        <f>0</f>
        <v>0</v>
      </c>
      <c r="E112" s="15"/>
      <c r="F112" s="15"/>
      <c r="G112" s="15"/>
      <c r="H112" s="15"/>
      <c r="I112" s="15"/>
      <c r="J112" s="15"/>
      <c r="K112" s="15"/>
      <c r="L112" s="15"/>
      <c r="M112" s="24">
        <f>0</f>
        <v>0</v>
      </c>
      <c r="N112" s="15"/>
      <c r="O112" s="24">
        <f>0</f>
        <v>0</v>
      </c>
      <c r="P112" s="24">
        <f>0</f>
        <v>0</v>
      </c>
      <c r="Q112" s="28" t="s">
        <v>39</v>
      </c>
      <c r="R112" s="28" t="s">
        <v>96</v>
      </c>
      <c r="S112" s="29">
        <f>1773344.27</f>
        <v>1773344.27</v>
      </c>
      <c r="T112" s="15"/>
      <c r="U112" s="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</row>
    <row r="113" spans="1:148" ht="15">
      <c r="A113" s="14" t="s">
        <v>31</v>
      </c>
      <c r="B113" s="15"/>
      <c r="C113" s="15"/>
      <c r="D113" s="24">
        <f>0</f>
        <v>0</v>
      </c>
      <c r="E113" s="15"/>
      <c r="F113" s="15"/>
      <c r="G113" s="15"/>
      <c r="H113" s="15"/>
      <c r="I113" s="15"/>
      <c r="J113" s="15"/>
      <c r="K113" s="15"/>
      <c r="L113" s="15"/>
      <c r="M113" s="24">
        <f>0</f>
        <v>0</v>
      </c>
      <c r="N113" s="15"/>
      <c r="O113" s="24">
        <f>0</f>
        <v>0</v>
      </c>
      <c r="P113" s="24">
        <f>0</f>
        <v>0</v>
      </c>
      <c r="Q113" s="28" t="s">
        <v>39</v>
      </c>
      <c r="R113" s="28" t="s">
        <v>97</v>
      </c>
      <c r="S113" s="29">
        <f>2498803.28</f>
        <v>2498803.28</v>
      </c>
      <c r="T113" s="15"/>
      <c r="U113" s="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</row>
    <row r="114" spans="1:148" ht="15">
      <c r="A114" s="14" t="s">
        <v>31</v>
      </c>
      <c r="B114" s="15"/>
      <c r="C114" s="15"/>
      <c r="D114" s="24">
        <f>0</f>
        <v>0</v>
      </c>
      <c r="E114" s="15"/>
      <c r="F114" s="15"/>
      <c r="G114" s="15"/>
      <c r="H114" s="15"/>
      <c r="I114" s="15"/>
      <c r="J114" s="15"/>
      <c r="K114" s="15"/>
      <c r="L114" s="15"/>
      <c r="M114" s="24">
        <f>0</f>
        <v>0</v>
      </c>
      <c r="N114" s="15"/>
      <c r="O114" s="24">
        <f>0</f>
        <v>0</v>
      </c>
      <c r="P114" s="24">
        <f>0</f>
        <v>0</v>
      </c>
      <c r="Q114" s="28" t="s">
        <v>39</v>
      </c>
      <c r="R114" s="28" t="s">
        <v>98</v>
      </c>
      <c r="S114" s="29">
        <f>2418196.72</f>
        <v>2418196.72</v>
      </c>
      <c r="T114" s="15"/>
      <c r="U114" s="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</row>
    <row r="115" spans="1:148" ht="15">
      <c r="A115" s="14" t="s">
        <v>31</v>
      </c>
      <c r="B115" s="15"/>
      <c r="C115" s="15"/>
      <c r="D115" s="24">
        <f>0</f>
        <v>0</v>
      </c>
      <c r="E115" s="15"/>
      <c r="F115" s="15"/>
      <c r="G115" s="15"/>
      <c r="H115" s="15"/>
      <c r="I115" s="15"/>
      <c r="J115" s="15"/>
      <c r="K115" s="15"/>
      <c r="L115" s="15"/>
      <c r="M115" s="24">
        <f>0</f>
        <v>0</v>
      </c>
      <c r="N115" s="15"/>
      <c r="O115" s="24">
        <f>0</f>
        <v>0</v>
      </c>
      <c r="P115" s="24">
        <f>0</f>
        <v>0</v>
      </c>
      <c r="Q115" s="28" t="s">
        <v>39</v>
      </c>
      <c r="R115" s="28" t="s">
        <v>99</v>
      </c>
      <c r="S115" s="29">
        <f>2503220.08</f>
        <v>2503220.08</v>
      </c>
      <c r="T115" s="15"/>
      <c r="U115" s="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</row>
    <row r="116" spans="1:148" ht="89.25">
      <c r="A116" s="11" t="s">
        <v>30</v>
      </c>
      <c r="B116" s="12" t="s">
        <v>102</v>
      </c>
      <c r="C116" s="13" t="s">
        <v>92</v>
      </c>
      <c r="D116" s="23">
        <f>330000000</f>
        <v>330000000</v>
      </c>
      <c r="E116" s="13" t="s">
        <v>67</v>
      </c>
      <c r="F116" s="13" t="s">
        <v>103</v>
      </c>
      <c r="G116" s="13" t="s">
        <v>35</v>
      </c>
      <c r="H116" s="13"/>
      <c r="I116" s="13" t="s">
        <v>49</v>
      </c>
      <c r="J116" s="13" t="s">
        <v>87</v>
      </c>
      <c r="K116" s="12" t="s">
        <v>94</v>
      </c>
      <c r="L116" s="13"/>
      <c r="M116" s="23">
        <f>0</f>
        <v>0</v>
      </c>
      <c r="N116" s="13"/>
      <c r="O116" s="23">
        <f>0</f>
        <v>0</v>
      </c>
      <c r="P116" s="23">
        <f>330000000</f>
        <v>330000000</v>
      </c>
      <c r="Q116" s="26" t="s">
        <v>39</v>
      </c>
      <c r="R116" s="26" t="s">
        <v>95</v>
      </c>
      <c r="S116" s="27">
        <f>161213.11</f>
        <v>161213.11</v>
      </c>
      <c r="T116" s="13"/>
      <c r="U116" s="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</row>
    <row r="117" spans="1:148" ht="15">
      <c r="A117" s="14" t="s">
        <v>31</v>
      </c>
      <c r="B117" s="15"/>
      <c r="C117" s="15"/>
      <c r="D117" s="24">
        <f>0</f>
        <v>0</v>
      </c>
      <c r="E117" s="15"/>
      <c r="F117" s="15"/>
      <c r="G117" s="15"/>
      <c r="H117" s="15"/>
      <c r="I117" s="15"/>
      <c r="J117" s="15"/>
      <c r="K117" s="15"/>
      <c r="L117" s="15"/>
      <c r="M117" s="24">
        <f>0</f>
        <v>0</v>
      </c>
      <c r="N117" s="15"/>
      <c r="O117" s="24">
        <f>0</f>
        <v>0</v>
      </c>
      <c r="P117" s="24">
        <f>0</f>
        <v>0</v>
      </c>
      <c r="Q117" s="28" t="s">
        <v>39</v>
      </c>
      <c r="R117" s="28" t="s">
        <v>96</v>
      </c>
      <c r="S117" s="29">
        <f>1773344.27</f>
        <v>1773344.27</v>
      </c>
      <c r="T117" s="15"/>
      <c r="U117" s="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</row>
    <row r="118" spans="1:148" ht="15">
      <c r="A118" s="14" t="s">
        <v>31</v>
      </c>
      <c r="B118" s="15"/>
      <c r="C118" s="15"/>
      <c r="D118" s="24">
        <f>0</f>
        <v>0</v>
      </c>
      <c r="E118" s="15"/>
      <c r="F118" s="15"/>
      <c r="G118" s="15"/>
      <c r="H118" s="15"/>
      <c r="I118" s="15"/>
      <c r="J118" s="15"/>
      <c r="K118" s="15"/>
      <c r="L118" s="15"/>
      <c r="M118" s="24">
        <f>0</f>
        <v>0</v>
      </c>
      <c r="N118" s="15"/>
      <c r="O118" s="24">
        <f>0</f>
        <v>0</v>
      </c>
      <c r="P118" s="24">
        <f>0</f>
        <v>0</v>
      </c>
      <c r="Q118" s="28" t="s">
        <v>39</v>
      </c>
      <c r="R118" s="28" t="s">
        <v>97</v>
      </c>
      <c r="S118" s="29">
        <f>2498803.28</f>
        <v>2498803.28</v>
      </c>
      <c r="T118" s="15"/>
      <c r="U118" s="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</row>
    <row r="119" spans="1:148" ht="15">
      <c r="A119" s="14" t="s">
        <v>31</v>
      </c>
      <c r="B119" s="15"/>
      <c r="C119" s="15"/>
      <c r="D119" s="24">
        <f>0</f>
        <v>0</v>
      </c>
      <c r="E119" s="15"/>
      <c r="F119" s="15"/>
      <c r="G119" s="15"/>
      <c r="H119" s="15"/>
      <c r="I119" s="15"/>
      <c r="J119" s="15"/>
      <c r="K119" s="15"/>
      <c r="L119" s="15"/>
      <c r="M119" s="24">
        <f>0</f>
        <v>0</v>
      </c>
      <c r="N119" s="15"/>
      <c r="O119" s="24">
        <f>0</f>
        <v>0</v>
      </c>
      <c r="P119" s="24">
        <f>0</f>
        <v>0</v>
      </c>
      <c r="Q119" s="28" t="s">
        <v>39</v>
      </c>
      <c r="R119" s="28" t="s">
        <v>98</v>
      </c>
      <c r="S119" s="29">
        <f>2418196.72</f>
        <v>2418196.72</v>
      </c>
      <c r="T119" s="15"/>
      <c r="U119" s="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</row>
    <row r="120" spans="1:148" ht="15">
      <c r="A120" s="14" t="s">
        <v>31</v>
      </c>
      <c r="B120" s="15"/>
      <c r="C120" s="15"/>
      <c r="D120" s="24">
        <f>0</f>
        <v>0</v>
      </c>
      <c r="E120" s="15"/>
      <c r="F120" s="15"/>
      <c r="G120" s="15"/>
      <c r="H120" s="15"/>
      <c r="I120" s="15"/>
      <c r="J120" s="15"/>
      <c r="K120" s="15"/>
      <c r="L120" s="15"/>
      <c r="M120" s="24">
        <f>0</f>
        <v>0</v>
      </c>
      <c r="N120" s="15"/>
      <c r="O120" s="24">
        <f>0</f>
        <v>0</v>
      </c>
      <c r="P120" s="24">
        <f>0</f>
        <v>0</v>
      </c>
      <c r="Q120" s="28" t="s">
        <v>39</v>
      </c>
      <c r="R120" s="28" t="s">
        <v>99</v>
      </c>
      <c r="S120" s="29">
        <f>2503220.08</f>
        <v>2503220.08</v>
      </c>
      <c r="T120" s="15"/>
      <c r="U120" s="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</row>
    <row r="121" spans="1:148" ht="89.25">
      <c r="A121" s="11" t="s">
        <v>30</v>
      </c>
      <c r="B121" s="12" t="s">
        <v>104</v>
      </c>
      <c r="C121" s="13" t="s">
        <v>92</v>
      </c>
      <c r="D121" s="23">
        <f>20000000</f>
        <v>20000000</v>
      </c>
      <c r="E121" s="13" t="s">
        <v>67</v>
      </c>
      <c r="F121" s="13" t="s">
        <v>105</v>
      </c>
      <c r="G121" s="13" t="s">
        <v>35</v>
      </c>
      <c r="H121" s="13"/>
      <c r="I121" s="13" t="s">
        <v>49</v>
      </c>
      <c r="J121" s="13" t="s">
        <v>87</v>
      </c>
      <c r="K121" s="12" t="s">
        <v>94</v>
      </c>
      <c r="L121" s="13"/>
      <c r="M121" s="23">
        <f>0</f>
        <v>0</v>
      </c>
      <c r="N121" s="13"/>
      <c r="O121" s="23">
        <f>0</f>
        <v>0</v>
      </c>
      <c r="P121" s="23">
        <f>20000000</f>
        <v>20000000</v>
      </c>
      <c r="Q121" s="26" t="s">
        <v>39</v>
      </c>
      <c r="R121" s="26" t="s">
        <v>95</v>
      </c>
      <c r="S121" s="27">
        <f>9770.49</f>
        <v>9770.49</v>
      </c>
      <c r="T121" s="13"/>
      <c r="U121" s="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</row>
    <row r="122" spans="1:148" ht="15">
      <c r="A122" s="14" t="s">
        <v>31</v>
      </c>
      <c r="B122" s="15"/>
      <c r="C122" s="15"/>
      <c r="D122" s="24">
        <f>0</f>
        <v>0</v>
      </c>
      <c r="E122" s="15"/>
      <c r="F122" s="15"/>
      <c r="G122" s="15"/>
      <c r="H122" s="15"/>
      <c r="I122" s="15"/>
      <c r="J122" s="15"/>
      <c r="K122" s="15"/>
      <c r="L122" s="15"/>
      <c r="M122" s="24">
        <f>0</f>
        <v>0</v>
      </c>
      <c r="N122" s="15"/>
      <c r="O122" s="24">
        <f>0</f>
        <v>0</v>
      </c>
      <c r="P122" s="24">
        <f>0</f>
        <v>0</v>
      </c>
      <c r="Q122" s="28" t="s">
        <v>39</v>
      </c>
      <c r="R122" s="28" t="s">
        <v>96</v>
      </c>
      <c r="S122" s="29">
        <f>107475.41</f>
        <v>107475.41</v>
      </c>
      <c r="T122" s="15"/>
      <c r="U122" s="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</row>
    <row r="123" spans="1:148" ht="15">
      <c r="A123" s="14" t="s">
        <v>31</v>
      </c>
      <c r="B123" s="15"/>
      <c r="C123" s="15"/>
      <c r="D123" s="24">
        <f>0</f>
        <v>0</v>
      </c>
      <c r="E123" s="15"/>
      <c r="F123" s="15"/>
      <c r="G123" s="15"/>
      <c r="H123" s="15"/>
      <c r="I123" s="15"/>
      <c r="J123" s="15"/>
      <c r="K123" s="15"/>
      <c r="L123" s="15"/>
      <c r="M123" s="24">
        <f>0</f>
        <v>0</v>
      </c>
      <c r="N123" s="15"/>
      <c r="O123" s="24">
        <f>0</f>
        <v>0</v>
      </c>
      <c r="P123" s="24">
        <f>0</f>
        <v>0</v>
      </c>
      <c r="Q123" s="28" t="s">
        <v>39</v>
      </c>
      <c r="R123" s="28" t="s">
        <v>97</v>
      </c>
      <c r="S123" s="29">
        <f>151442.62</f>
        <v>151442.62</v>
      </c>
      <c r="T123" s="15"/>
      <c r="U123" s="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</row>
    <row r="124" spans="1:148" ht="15">
      <c r="A124" s="14" t="s">
        <v>31</v>
      </c>
      <c r="B124" s="15"/>
      <c r="C124" s="15"/>
      <c r="D124" s="24">
        <f>0</f>
        <v>0</v>
      </c>
      <c r="E124" s="15"/>
      <c r="F124" s="15"/>
      <c r="G124" s="15"/>
      <c r="H124" s="15"/>
      <c r="I124" s="15"/>
      <c r="J124" s="15"/>
      <c r="K124" s="15"/>
      <c r="L124" s="15"/>
      <c r="M124" s="24">
        <f>0</f>
        <v>0</v>
      </c>
      <c r="N124" s="15"/>
      <c r="O124" s="24">
        <f>0</f>
        <v>0</v>
      </c>
      <c r="P124" s="24">
        <f>0</f>
        <v>0</v>
      </c>
      <c r="Q124" s="28" t="s">
        <v>39</v>
      </c>
      <c r="R124" s="28" t="s">
        <v>98</v>
      </c>
      <c r="S124" s="29">
        <f>146557.38</f>
        <v>146557.38</v>
      </c>
      <c r="T124" s="15"/>
      <c r="U124" s="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</row>
    <row r="125" spans="1:148" ht="15">
      <c r="A125" s="14" t="s">
        <v>31</v>
      </c>
      <c r="B125" s="15"/>
      <c r="C125" s="15"/>
      <c r="D125" s="24">
        <f>0</f>
        <v>0</v>
      </c>
      <c r="E125" s="15"/>
      <c r="F125" s="15"/>
      <c r="G125" s="15"/>
      <c r="H125" s="15"/>
      <c r="I125" s="15"/>
      <c r="J125" s="15"/>
      <c r="K125" s="15"/>
      <c r="L125" s="15"/>
      <c r="M125" s="24">
        <f>0</f>
        <v>0</v>
      </c>
      <c r="N125" s="15"/>
      <c r="O125" s="24">
        <f>0</f>
        <v>0</v>
      </c>
      <c r="P125" s="24">
        <f>0</f>
        <v>0</v>
      </c>
      <c r="Q125" s="28" t="s">
        <v>39</v>
      </c>
      <c r="R125" s="28" t="s">
        <v>99</v>
      </c>
      <c r="S125" s="29">
        <f>151710.3</f>
        <v>151710.3</v>
      </c>
      <c r="T125" s="15"/>
      <c r="U125" s="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</row>
    <row r="126" spans="1:148" ht="89.25">
      <c r="A126" s="11" t="s">
        <v>30</v>
      </c>
      <c r="B126" s="12" t="s">
        <v>106</v>
      </c>
      <c r="C126" s="13" t="s">
        <v>92</v>
      </c>
      <c r="D126" s="23">
        <f>149513700</f>
        <v>149513700</v>
      </c>
      <c r="E126" s="13" t="s">
        <v>67</v>
      </c>
      <c r="F126" s="13" t="s">
        <v>107</v>
      </c>
      <c r="G126" s="13" t="s">
        <v>35</v>
      </c>
      <c r="H126" s="13"/>
      <c r="I126" s="13" t="s">
        <v>108</v>
      </c>
      <c r="J126" s="13" t="s">
        <v>109</v>
      </c>
      <c r="K126" s="12" t="s">
        <v>85</v>
      </c>
      <c r="L126" s="13"/>
      <c r="M126" s="23">
        <f>0</f>
        <v>0</v>
      </c>
      <c r="N126" s="13"/>
      <c r="O126" s="23">
        <f>0</f>
        <v>0</v>
      </c>
      <c r="P126" s="23">
        <f>149513700</f>
        <v>149513700</v>
      </c>
      <c r="Q126" s="26" t="s">
        <v>39</v>
      </c>
      <c r="R126" s="26" t="s">
        <v>96</v>
      </c>
      <c r="S126" s="27">
        <f>438736.92</f>
        <v>438736.92</v>
      </c>
      <c r="T126" s="13"/>
      <c r="U126" s="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</row>
    <row r="127" spans="1:148" ht="15">
      <c r="A127" s="14" t="s">
        <v>31</v>
      </c>
      <c r="B127" s="15"/>
      <c r="C127" s="15"/>
      <c r="D127" s="24">
        <f>0</f>
        <v>0</v>
      </c>
      <c r="E127" s="15"/>
      <c r="F127" s="15"/>
      <c r="G127" s="15"/>
      <c r="H127" s="15"/>
      <c r="I127" s="15"/>
      <c r="J127" s="15"/>
      <c r="K127" s="15"/>
      <c r="L127" s="15"/>
      <c r="M127" s="24">
        <f>0</f>
        <v>0</v>
      </c>
      <c r="N127" s="15"/>
      <c r="O127" s="24">
        <f>0</f>
        <v>0</v>
      </c>
      <c r="P127" s="24">
        <f>0</f>
        <v>0</v>
      </c>
      <c r="Q127" s="28" t="s">
        <v>39</v>
      </c>
      <c r="R127" s="28" t="s">
        <v>97</v>
      </c>
      <c r="S127" s="29">
        <f>1133403.71</f>
        <v>1133403.71</v>
      </c>
      <c r="T127" s="15"/>
      <c r="U127" s="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</row>
    <row r="128" spans="1:148" ht="15">
      <c r="A128" s="14" t="s">
        <v>31</v>
      </c>
      <c r="B128" s="15"/>
      <c r="C128" s="15"/>
      <c r="D128" s="24">
        <f>0</f>
        <v>0</v>
      </c>
      <c r="E128" s="15"/>
      <c r="F128" s="15"/>
      <c r="G128" s="15"/>
      <c r="H128" s="15"/>
      <c r="I128" s="15"/>
      <c r="J128" s="15"/>
      <c r="K128" s="15"/>
      <c r="L128" s="15"/>
      <c r="M128" s="24">
        <f>0</f>
        <v>0</v>
      </c>
      <c r="N128" s="15"/>
      <c r="O128" s="24">
        <f>0</f>
        <v>0</v>
      </c>
      <c r="P128" s="24">
        <f>0</f>
        <v>0</v>
      </c>
      <c r="Q128" s="28" t="s">
        <v>39</v>
      </c>
      <c r="R128" s="28" t="s">
        <v>98</v>
      </c>
      <c r="S128" s="29">
        <f>1096842.3</f>
        <v>1096842.3</v>
      </c>
      <c r="T128" s="15"/>
      <c r="U128" s="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</row>
    <row r="129" spans="1:148" ht="15">
      <c r="A129" s="14" t="s">
        <v>31</v>
      </c>
      <c r="B129" s="15"/>
      <c r="C129" s="15"/>
      <c r="D129" s="24">
        <f>0</f>
        <v>0</v>
      </c>
      <c r="E129" s="15"/>
      <c r="F129" s="15"/>
      <c r="G129" s="15"/>
      <c r="H129" s="15"/>
      <c r="I129" s="15"/>
      <c r="J129" s="15"/>
      <c r="K129" s="15"/>
      <c r="L129" s="15"/>
      <c r="M129" s="24">
        <f>0</f>
        <v>0</v>
      </c>
      <c r="N129" s="15"/>
      <c r="O129" s="24">
        <f>0</f>
        <v>0</v>
      </c>
      <c r="P129" s="24">
        <f>0</f>
        <v>0</v>
      </c>
      <c r="Q129" s="28" t="s">
        <v>39</v>
      </c>
      <c r="R129" s="28" t="s">
        <v>99</v>
      </c>
      <c r="S129" s="29">
        <f>1135407.08</f>
        <v>1135407.08</v>
      </c>
      <c r="T129" s="15"/>
      <c r="U129" s="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</row>
    <row r="130" spans="1:148" ht="89.25">
      <c r="A130" s="11" t="s">
        <v>30</v>
      </c>
      <c r="B130" s="12" t="s">
        <v>110</v>
      </c>
      <c r="C130" s="13" t="s">
        <v>92</v>
      </c>
      <c r="D130" s="23">
        <f>160000000</f>
        <v>160000000</v>
      </c>
      <c r="E130" s="13" t="s">
        <v>67</v>
      </c>
      <c r="F130" s="13" t="s">
        <v>111</v>
      </c>
      <c r="G130" s="13" t="s">
        <v>35</v>
      </c>
      <c r="H130" s="13"/>
      <c r="I130" s="13" t="s">
        <v>112</v>
      </c>
      <c r="J130" s="13" t="s">
        <v>113</v>
      </c>
      <c r="K130" s="12" t="s">
        <v>94</v>
      </c>
      <c r="L130" s="13"/>
      <c r="M130" s="23">
        <f>0</f>
        <v>0</v>
      </c>
      <c r="N130" s="13"/>
      <c r="O130" s="23">
        <f>0</f>
        <v>0</v>
      </c>
      <c r="P130" s="23">
        <f>160000000</f>
        <v>160000000</v>
      </c>
      <c r="Q130" s="26" t="s">
        <v>39</v>
      </c>
      <c r="R130" s="26" t="s">
        <v>96</v>
      </c>
      <c r="S130" s="27">
        <f>195409.84</f>
        <v>195409.84</v>
      </c>
      <c r="T130" s="13"/>
      <c r="U130" s="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</row>
    <row r="131" spans="1:148" ht="15">
      <c r="A131" s="14" t="s">
        <v>31</v>
      </c>
      <c r="B131" s="15"/>
      <c r="C131" s="15"/>
      <c r="D131" s="24">
        <f>0</f>
        <v>0</v>
      </c>
      <c r="E131" s="15"/>
      <c r="F131" s="15"/>
      <c r="G131" s="15"/>
      <c r="H131" s="15"/>
      <c r="I131" s="15"/>
      <c r="J131" s="15"/>
      <c r="K131" s="15"/>
      <c r="L131" s="15"/>
      <c r="M131" s="24">
        <f>0</f>
        <v>0</v>
      </c>
      <c r="N131" s="15"/>
      <c r="O131" s="24">
        <f>0</f>
        <v>0</v>
      </c>
      <c r="P131" s="24">
        <f>0</f>
        <v>0</v>
      </c>
      <c r="Q131" s="28" t="s">
        <v>39</v>
      </c>
      <c r="R131" s="28" t="s">
        <v>97</v>
      </c>
      <c r="S131" s="29">
        <f>1211540.98</f>
        <v>1211540.98</v>
      </c>
      <c r="T131" s="15"/>
      <c r="U131" s="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</row>
    <row r="132" spans="1:148" ht="15">
      <c r="A132" s="14" t="s">
        <v>31</v>
      </c>
      <c r="B132" s="15"/>
      <c r="C132" s="15"/>
      <c r="D132" s="24">
        <f>0</f>
        <v>0</v>
      </c>
      <c r="E132" s="15"/>
      <c r="F132" s="15"/>
      <c r="G132" s="15"/>
      <c r="H132" s="15"/>
      <c r="I132" s="15"/>
      <c r="J132" s="15"/>
      <c r="K132" s="15"/>
      <c r="L132" s="15"/>
      <c r="M132" s="24">
        <f>0</f>
        <v>0</v>
      </c>
      <c r="N132" s="15"/>
      <c r="O132" s="24">
        <f>0</f>
        <v>0</v>
      </c>
      <c r="P132" s="24">
        <f>0</f>
        <v>0</v>
      </c>
      <c r="Q132" s="28" t="s">
        <v>39</v>
      </c>
      <c r="R132" s="28" t="s">
        <v>98</v>
      </c>
      <c r="S132" s="29">
        <f>1172459.01</f>
        <v>1172459.01</v>
      </c>
      <c r="T132" s="15"/>
      <c r="U132" s="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</row>
    <row r="133" spans="1:148" ht="15">
      <c r="A133" s="14" t="s">
        <v>31</v>
      </c>
      <c r="B133" s="15"/>
      <c r="C133" s="15"/>
      <c r="D133" s="24">
        <f>0</f>
        <v>0</v>
      </c>
      <c r="E133" s="15"/>
      <c r="F133" s="15"/>
      <c r="G133" s="15"/>
      <c r="H133" s="15"/>
      <c r="I133" s="15"/>
      <c r="J133" s="15"/>
      <c r="K133" s="15"/>
      <c r="L133" s="15"/>
      <c r="M133" s="24">
        <f>0</f>
        <v>0</v>
      </c>
      <c r="N133" s="15"/>
      <c r="O133" s="24">
        <f>0</f>
        <v>0</v>
      </c>
      <c r="P133" s="24">
        <f>0</f>
        <v>0</v>
      </c>
      <c r="Q133" s="28" t="s">
        <v>39</v>
      </c>
      <c r="R133" s="28" t="s">
        <v>99</v>
      </c>
      <c r="S133" s="29">
        <f>1213682.46</f>
        <v>1213682.46</v>
      </c>
      <c r="T133" s="15"/>
      <c r="U133" s="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</row>
    <row r="134" spans="1:148" ht="89.25">
      <c r="A134" s="11" t="s">
        <v>30</v>
      </c>
      <c r="B134" s="12" t="s">
        <v>114</v>
      </c>
      <c r="C134" s="13" t="s">
        <v>92</v>
      </c>
      <c r="D134" s="23">
        <f>310000000</f>
        <v>310000000</v>
      </c>
      <c r="E134" s="13" t="s">
        <v>67</v>
      </c>
      <c r="F134" s="13" t="s">
        <v>115</v>
      </c>
      <c r="G134" s="13" t="s">
        <v>35</v>
      </c>
      <c r="H134" s="13"/>
      <c r="I134" s="13" t="s">
        <v>116</v>
      </c>
      <c r="J134" s="13" t="s">
        <v>117</v>
      </c>
      <c r="K134" s="12" t="s">
        <v>65</v>
      </c>
      <c r="L134" s="13"/>
      <c r="M134" s="23">
        <f>0</f>
        <v>0</v>
      </c>
      <c r="N134" s="13"/>
      <c r="O134" s="23">
        <f>0</f>
        <v>0</v>
      </c>
      <c r="P134" s="23">
        <f>310000000</f>
        <v>310000000</v>
      </c>
      <c r="Q134" s="26" t="s">
        <v>39</v>
      </c>
      <c r="R134" s="26" t="s">
        <v>98</v>
      </c>
      <c r="S134" s="27">
        <f>609836.07</f>
        <v>609836.07</v>
      </c>
      <c r="T134" s="13"/>
      <c r="U134" s="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</row>
    <row r="135" spans="1:148" ht="15">
      <c r="A135" s="14" t="s">
        <v>31</v>
      </c>
      <c r="B135" s="15"/>
      <c r="C135" s="15"/>
      <c r="D135" s="24">
        <f>0</f>
        <v>0</v>
      </c>
      <c r="E135" s="15"/>
      <c r="F135" s="15"/>
      <c r="G135" s="15"/>
      <c r="H135" s="15"/>
      <c r="I135" s="15"/>
      <c r="J135" s="15"/>
      <c r="K135" s="15"/>
      <c r="L135" s="15"/>
      <c r="M135" s="24">
        <f>0</f>
        <v>0</v>
      </c>
      <c r="N135" s="15"/>
      <c r="O135" s="24">
        <f>0</f>
        <v>0</v>
      </c>
      <c r="P135" s="24">
        <f>0</f>
        <v>0</v>
      </c>
      <c r="Q135" s="28" t="s">
        <v>39</v>
      </c>
      <c r="R135" s="28" t="s">
        <v>99</v>
      </c>
      <c r="S135" s="29">
        <f>2367291.71</f>
        <v>2367291.71</v>
      </c>
      <c r="T135" s="15"/>
      <c r="U135" s="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</row>
    <row r="136" spans="1:148" ht="89.25">
      <c r="A136" s="11" t="s">
        <v>30</v>
      </c>
      <c r="B136" s="12" t="s">
        <v>118</v>
      </c>
      <c r="C136" s="13" t="s">
        <v>92</v>
      </c>
      <c r="D136" s="23">
        <f>330000000</f>
        <v>330000000</v>
      </c>
      <c r="E136" s="13" t="s">
        <v>67</v>
      </c>
      <c r="F136" s="13" t="s">
        <v>119</v>
      </c>
      <c r="G136" s="13" t="s">
        <v>35</v>
      </c>
      <c r="H136" s="13"/>
      <c r="I136" s="13" t="s">
        <v>116</v>
      </c>
      <c r="J136" s="13" t="s">
        <v>117</v>
      </c>
      <c r="K136" s="12" t="s">
        <v>94</v>
      </c>
      <c r="L136" s="13"/>
      <c r="M136" s="23">
        <f>0</f>
        <v>0</v>
      </c>
      <c r="N136" s="13"/>
      <c r="O136" s="23">
        <f>0</f>
        <v>0</v>
      </c>
      <c r="P136" s="23">
        <f>330000000</f>
        <v>330000000</v>
      </c>
      <c r="Q136" s="26" t="s">
        <v>39</v>
      </c>
      <c r="R136" s="26" t="s">
        <v>98</v>
      </c>
      <c r="S136" s="27">
        <f>644852.46</f>
        <v>644852.46</v>
      </c>
      <c r="T136" s="13"/>
      <c r="U136" s="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</row>
    <row r="137" spans="1:148" ht="15">
      <c r="A137" s="14" t="s">
        <v>31</v>
      </c>
      <c r="B137" s="15"/>
      <c r="C137" s="15"/>
      <c r="D137" s="24">
        <f>0</f>
        <v>0</v>
      </c>
      <c r="E137" s="15"/>
      <c r="F137" s="15"/>
      <c r="G137" s="15"/>
      <c r="H137" s="15"/>
      <c r="I137" s="15"/>
      <c r="J137" s="15"/>
      <c r="K137" s="15"/>
      <c r="L137" s="15"/>
      <c r="M137" s="24">
        <f>0</f>
        <v>0</v>
      </c>
      <c r="N137" s="15"/>
      <c r="O137" s="24">
        <f>0</f>
        <v>0</v>
      </c>
      <c r="P137" s="24">
        <f>0</f>
        <v>0</v>
      </c>
      <c r="Q137" s="28" t="s">
        <v>39</v>
      </c>
      <c r="R137" s="28" t="s">
        <v>99</v>
      </c>
      <c r="S137" s="29">
        <f>2503220.08</f>
        <v>2503220.08</v>
      </c>
      <c r="T137" s="15"/>
      <c r="U137" s="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</row>
    <row r="138" spans="1:148" ht="89.25">
      <c r="A138" s="11" t="s">
        <v>30</v>
      </c>
      <c r="B138" s="12" t="s">
        <v>120</v>
      </c>
      <c r="C138" s="13" t="s">
        <v>92</v>
      </c>
      <c r="D138" s="23">
        <f>150000000</f>
        <v>150000000</v>
      </c>
      <c r="E138" s="13" t="s">
        <v>67</v>
      </c>
      <c r="F138" s="13" t="s">
        <v>121</v>
      </c>
      <c r="G138" s="13" t="s">
        <v>35</v>
      </c>
      <c r="H138" s="13"/>
      <c r="I138" s="13" t="s">
        <v>116</v>
      </c>
      <c r="J138" s="13" t="s">
        <v>117</v>
      </c>
      <c r="K138" s="12" t="s">
        <v>94</v>
      </c>
      <c r="L138" s="13"/>
      <c r="M138" s="23">
        <f>0</f>
        <v>0</v>
      </c>
      <c r="N138" s="13"/>
      <c r="O138" s="23">
        <f>0</f>
        <v>0</v>
      </c>
      <c r="P138" s="23">
        <f>150000000</f>
        <v>150000000</v>
      </c>
      <c r="Q138" s="26" t="s">
        <v>39</v>
      </c>
      <c r="R138" s="26" t="s">
        <v>98</v>
      </c>
      <c r="S138" s="27">
        <f>293114.75</f>
        <v>293114.75</v>
      </c>
      <c r="T138" s="13"/>
      <c r="U138" s="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</row>
    <row r="139" spans="1:148" ht="15">
      <c r="A139" s="14" t="s">
        <v>31</v>
      </c>
      <c r="B139" s="15"/>
      <c r="C139" s="15"/>
      <c r="D139" s="24">
        <f>0</f>
        <v>0</v>
      </c>
      <c r="E139" s="15"/>
      <c r="F139" s="15"/>
      <c r="G139" s="15"/>
      <c r="H139" s="15"/>
      <c r="I139" s="15"/>
      <c r="J139" s="15"/>
      <c r="K139" s="15"/>
      <c r="L139" s="15"/>
      <c r="M139" s="24">
        <f>0</f>
        <v>0</v>
      </c>
      <c r="N139" s="15"/>
      <c r="O139" s="24">
        <f>0</f>
        <v>0</v>
      </c>
      <c r="P139" s="24">
        <f>0</f>
        <v>0</v>
      </c>
      <c r="Q139" s="28" t="s">
        <v>39</v>
      </c>
      <c r="R139" s="28" t="s">
        <v>99</v>
      </c>
      <c r="S139" s="29">
        <f>1137827.31</f>
        <v>1137827.31</v>
      </c>
      <c r="T139" s="15"/>
      <c r="U139" s="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</row>
    <row r="140" spans="1:148" ht="89.25">
      <c r="A140" s="11" t="s">
        <v>30</v>
      </c>
      <c r="B140" s="12" t="s">
        <v>122</v>
      </c>
      <c r="C140" s="13" t="s">
        <v>92</v>
      </c>
      <c r="D140" s="23">
        <f>20000000</f>
        <v>20000000</v>
      </c>
      <c r="E140" s="13" t="s">
        <v>67</v>
      </c>
      <c r="F140" s="13" t="s">
        <v>123</v>
      </c>
      <c r="G140" s="13" t="s">
        <v>35</v>
      </c>
      <c r="H140" s="13"/>
      <c r="I140" s="13" t="s">
        <v>124</v>
      </c>
      <c r="J140" s="13" t="s">
        <v>125</v>
      </c>
      <c r="K140" s="12" t="s">
        <v>126</v>
      </c>
      <c r="L140" s="13"/>
      <c r="M140" s="23">
        <f>0</f>
        <v>0</v>
      </c>
      <c r="N140" s="13"/>
      <c r="O140" s="23">
        <f>0</f>
        <v>0</v>
      </c>
      <c r="P140" s="23">
        <f>20000000</f>
        <v>20000000</v>
      </c>
      <c r="Q140" s="26" t="s">
        <v>39</v>
      </c>
      <c r="R140" s="26" t="s">
        <v>98</v>
      </c>
      <c r="S140" s="27">
        <f>14754.1</f>
        <v>14754.1</v>
      </c>
      <c r="T140" s="13"/>
      <c r="U140" s="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</row>
    <row r="141" spans="1:148" ht="15">
      <c r="A141" s="14" t="s">
        <v>31</v>
      </c>
      <c r="B141" s="15"/>
      <c r="C141" s="15"/>
      <c r="D141" s="24">
        <f>0</f>
        <v>0</v>
      </c>
      <c r="E141" s="15"/>
      <c r="F141" s="15"/>
      <c r="G141" s="15"/>
      <c r="H141" s="15"/>
      <c r="I141" s="15"/>
      <c r="J141" s="15"/>
      <c r="K141" s="15"/>
      <c r="L141" s="15"/>
      <c r="M141" s="24">
        <f>0</f>
        <v>0</v>
      </c>
      <c r="N141" s="15"/>
      <c r="O141" s="24">
        <f>0</f>
        <v>0</v>
      </c>
      <c r="P141" s="24">
        <f>0</f>
        <v>0</v>
      </c>
      <c r="Q141" s="28" t="s">
        <v>39</v>
      </c>
      <c r="R141" s="28" t="s">
        <v>99</v>
      </c>
      <c r="S141" s="29">
        <f>152728.5</f>
        <v>152728.5</v>
      </c>
      <c r="T141" s="15"/>
      <c r="U141" s="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</row>
    <row r="142" spans="1:148" ht="89.25">
      <c r="A142" s="11" t="s">
        <v>30</v>
      </c>
      <c r="B142" s="12" t="s">
        <v>127</v>
      </c>
      <c r="C142" s="13" t="s">
        <v>92</v>
      </c>
      <c r="D142" s="23">
        <f>330000000</f>
        <v>330000000</v>
      </c>
      <c r="E142" s="13" t="s">
        <v>67</v>
      </c>
      <c r="F142" s="13" t="s">
        <v>128</v>
      </c>
      <c r="G142" s="13" t="s">
        <v>35</v>
      </c>
      <c r="H142" s="13"/>
      <c r="I142" s="13" t="s">
        <v>124</v>
      </c>
      <c r="J142" s="13" t="s">
        <v>125</v>
      </c>
      <c r="K142" s="12" t="s">
        <v>126</v>
      </c>
      <c r="L142" s="13"/>
      <c r="M142" s="23">
        <f>0</f>
        <v>0</v>
      </c>
      <c r="N142" s="13"/>
      <c r="O142" s="23">
        <f>0</f>
        <v>0</v>
      </c>
      <c r="P142" s="23">
        <f>330000000</f>
        <v>330000000</v>
      </c>
      <c r="Q142" s="26" t="s">
        <v>39</v>
      </c>
      <c r="R142" s="26" t="s">
        <v>98</v>
      </c>
      <c r="S142" s="27">
        <f>243442.62</f>
        <v>243442.62</v>
      </c>
      <c r="T142" s="13"/>
      <c r="U142" s="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</row>
    <row r="143" spans="1:148" ht="15">
      <c r="A143" s="14" t="s">
        <v>31</v>
      </c>
      <c r="B143" s="15"/>
      <c r="C143" s="15"/>
      <c r="D143" s="24">
        <f>0</f>
        <v>0</v>
      </c>
      <c r="E143" s="15"/>
      <c r="F143" s="15"/>
      <c r="G143" s="15"/>
      <c r="H143" s="15"/>
      <c r="I143" s="15"/>
      <c r="J143" s="15"/>
      <c r="K143" s="15"/>
      <c r="L143" s="15"/>
      <c r="M143" s="24">
        <f>0</f>
        <v>0</v>
      </c>
      <c r="N143" s="15"/>
      <c r="O143" s="24">
        <f>0</f>
        <v>0</v>
      </c>
      <c r="P143" s="24">
        <f>0</f>
        <v>0</v>
      </c>
      <c r="Q143" s="28" t="s">
        <v>39</v>
      </c>
      <c r="R143" s="28" t="s">
        <v>99</v>
      </c>
      <c r="S143" s="29">
        <f>2520020.21</f>
        <v>2520020.21</v>
      </c>
      <c r="T143" s="15"/>
      <c r="U143" s="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</row>
    <row r="144" spans="1:148" ht="89.25">
      <c r="A144" s="11" t="s">
        <v>30</v>
      </c>
      <c r="B144" s="12" t="s">
        <v>129</v>
      </c>
      <c r="C144" s="13" t="s">
        <v>92</v>
      </c>
      <c r="D144" s="23">
        <f>183766800</f>
        <v>183766800</v>
      </c>
      <c r="E144" s="13" t="s">
        <v>67</v>
      </c>
      <c r="F144" s="13" t="s">
        <v>130</v>
      </c>
      <c r="G144" s="13" t="s">
        <v>35</v>
      </c>
      <c r="H144" s="13"/>
      <c r="I144" s="13" t="s">
        <v>131</v>
      </c>
      <c r="J144" s="13" t="s">
        <v>132</v>
      </c>
      <c r="K144" s="12" t="s">
        <v>85</v>
      </c>
      <c r="L144" s="13"/>
      <c r="M144" s="23">
        <f>0</f>
        <v>0</v>
      </c>
      <c r="N144" s="13"/>
      <c r="O144" s="23">
        <f>0</f>
        <v>0</v>
      </c>
      <c r="P144" s="23">
        <f>183766800</f>
        <v>183766800</v>
      </c>
      <c r="Q144" s="26" t="s">
        <v>39</v>
      </c>
      <c r="R144" s="26" t="s">
        <v>98</v>
      </c>
      <c r="S144" s="27">
        <f>44937.51</f>
        <v>44937.51</v>
      </c>
      <c r="T144" s="13"/>
      <c r="U144" s="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</row>
    <row r="145" spans="1:148" ht="15">
      <c r="A145" s="14" t="s">
        <v>31</v>
      </c>
      <c r="B145" s="15"/>
      <c r="C145" s="15"/>
      <c r="D145" s="24">
        <f>0</f>
        <v>0</v>
      </c>
      <c r="E145" s="15"/>
      <c r="F145" s="15"/>
      <c r="G145" s="15"/>
      <c r="H145" s="15"/>
      <c r="I145" s="15"/>
      <c r="J145" s="15"/>
      <c r="K145" s="15"/>
      <c r="L145" s="15"/>
      <c r="M145" s="24">
        <f>0</f>
        <v>0</v>
      </c>
      <c r="N145" s="15"/>
      <c r="O145" s="24">
        <f>0</f>
        <v>0</v>
      </c>
      <c r="P145" s="24">
        <f>0</f>
        <v>0</v>
      </c>
      <c r="Q145" s="28" t="s">
        <v>39</v>
      </c>
      <c r="R145" s="28" t="s">
        <v>99</v>
      </c>
      <c r="S145" s="29">
        <f>1395525.14</f>
        <v>1395525.14</v>
      </c>
      <c r="T145" s="15"/>
      <c r="U145" s="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</row>
    <row r="146" spans="1:148" s="22" customFormat="1" ht="15">
      <c r="A146" s="18" t="s">
        <v>134</v>
      </c>
      <c r="B146" s="19"/>
      <c r="C146" s="19"/>
      <c r="D146" s="25">
        <v>5693280500</v>
      </c>
      <c r="E146" s="19"/>
      <c r="F146" s="19"/>
      <c r="G146" s="19"/>
      <c r="H146" s="19"/>
      <c r="I146" s="19"/>
      <c r="J146" s="19"/>
      <c r="K146" s="19"/>
      <c r="L146" s="19"/>
      <c r="M146" s="25">
        <v>0</v>
      </c>
      <c r="N146" s="19"/>
      <c r="O146" s="25">
        <v>0</v>
      </c>
      <c r="P146" s="25">
        <v>5618223800</v>
      </c>
      <c r="Q146" s="19"/>
      <c r="R146" s="19"/>
      <c r="S146" s="25">
        <v>207623424.27</v>
      </c>
      <c r="T146" s="19"/>
      <c r="U146" s="20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</row>
    <row r="147" spans="1:148" ht="15">
      <c r="A147" s="16" t="s">
        <v>133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</row>
    <row r="148" spans="1:148" ht="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</row>
    <row r="149" spans="1:148" ht="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</row>
  </sheetData>
  <sheetProtection/>
  <mergeCells count="33">
    <mergeCell ref="B1:T1"/>
    <mergeCell ref="B3:T3"/>
    <mergeCell ref="Q7:S7"/>
    <mergeCell ref="A148:ER148"/>
    <mergeCell ref="A149:ER149"/>
    <mergeCell ref="R8:R11"/>
    <mergeCell ref="S8:S11"/>
    <mergeCell ref="I9:I11"/>
    <mergeCell ref="J9:J11"/>
    <mergeCell ref="B2:T2"/>
    <mergeCell ref="B4:T4"/>
    <mergeCell ref="B5:T5"/>
    <mergeCell ref="B6:T6"/>
    <mergeCell ref="B7:B11"/>
    <mergeCell ref="O9:O11"/>
    <mergeCell ref="H7:H11"/>
    <mergeCell ref="N9:N11"/>
    <mergeCell ref="C7:C11"/>
    <mergeCell ref="D7:D11"/>
    <mergeCell ref="E7:E11"/>
    <mergeCell ref="F7:F11"/>
    <mergeCell ref="G7:G11"/>
    <mergeCell ref="K9:K11"/>
    <mergeCell ref="T7:T11"/>
    <mergeCell ref="I8:J8"/>
    <mergeCell ref="L8:M8"/>
    <mergeCell ref="N8:O8"/>
    <mergeCell ref="Q8:Q11"/>
    <mergeCell ref="I7:K7"/>
    <mergeCell ref="L7:O7"/>
    <mergeCell ref="P7:P11"/>
    <mergeCell ref="L9:L11"/>
    <mergeCell ref="M9:M11"/>
  </mergeCells>
  <printOptions/>
  <pageMargins left="0" right="0" top="0.5905511811023623" bottom="0.1968503937007874" header="0.5118110236220472" footer="0.5118110236220472"/>
  <pageSetup fitToHeight="0" fitToWidth="1" horizontalDpi="600" verticalDpi="600" orientation="landscape" paperSize="9" scale="47" r:id="rId2"/>
  <headerFooter>
    <oddHeader>&amp;C&amp;П&amp;8&amp;Д  &amp;В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20.25">
      <c r="A3" s="1" t="s">
        <v>2</v>
      </c>
      <c r="B3" s="38" t="s">
        <v>138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4</v>
      </c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4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33" t="s">
        <v>13</v>
      </c>
      <c r="J5" s="35"/>
      <c r="K5" s="34"/>
      <c r="L5" s="33" t="s">
        <v>14</v>
      </c>
      <c r="M5" s="35"/>
      <c r="N5" s="35"/>
      <c r="O5" s="34"/>
      <c r="P5" s="30" t="s">
        <v>15</v>
      </c>
      <c r="Q5" s="33" t="s">
        <v>16</v>
      </c>
      <c r="R5" s="35"/>
      <c r="S5" s="34"/>
      <c r="T5" s="30" t="s">
        <v>17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41"/>
      <c r="C6" s="31"/>
      <c r="D6" s="31"/>
      <c r="E6" s="31"/>
      <c r="F6" s="31"/>
      <c r="G6" s="31"/>
      <c r="H6" s="31"/>
      <c r="I6" s="33" t="s">
        <v>18</v>
      </c>
      <c r="J6" s="34"/>
      <c r="K6" s="8" t="s">
        <v>19</v>
      </c>
      <c r="L6" s="33" t="s">
        <v>20</v>
      </c>
      <c r="M6" s="34"/>
      <c r="N6" s="33" t="s">
        <v>21</v>
      </c>
      <c r="O6" s="34"/>
      <c r="P6" s="31"/>
      <c r="Q6" s="30" t="s">
        <v>22</v>
      </c>
      <c r="R6" s="30" t="s">
        <v>23</v>
      </c>
      <c r="S6" s="30" t="s">
        <v>24</v>
      </c>
      <c r="T6" s="31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41"/>
      <c r="C7" s="31"/>
      <c r="D7" s="31"/>
      <c r="E7" s="31"/>
      <c r="F7" s="31"/>
      <c r="G7" s="31"/>
      <c r="H7" s="31"/>
      <c r="I7" s="30" t="s">
        <v>25</v>
      </c>
      <c r="J7" s="30" t="s">
        <v>26</v>
      </c>
      <c r="K7" s="30" t="s">
        <v>27</v>
      </c>
      <c r="L7" s="30" t="s">
        <v>23</v>
      </c>
      <c r="M7" s="30" t="s">
        <v>24</v>
      </c>
      <c r="N7" s="30" t="s">
        <v>23</v>
      </c>
      <c r="O7" s="30" t="s">
        <v>24</v>
      </c>
      <c r="P7" s="31"/>
      <c r="Q7" s="31"/>
      <c r="R7" s="31"/>
      <c r="S7" s="31"/>
      <c r="T7" s="31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4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4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7"/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  <c r="EP9" s="3" t="s">
        <v>28</v>
      </c>
      <c r="EQ9" s="3" t="s">
        <v>28</v>
      </c>
      <c r="ER9" s="3" t="s">
        <v>28</v>
      </c>
    </row>
    <row r="10" spans="1:148" ht="15">
      <c r="A10" s="47"/>
      <c r="B10" s="48" t="s">
        <v>31</v>
      </c>
      <c r="C10" s="48" t="s">
        <v>54</v>
      </c>
      <c r="D10" s="48" t="s">
        <v>58</v>
      </c>
      <c r="E10" s="48" t="s">
        <v>60</v>
      </c>
      <c r="F10" s="48" t="s">
        <v>66</v>
      </c>
      <c r="G10" s="48" t="s">
        <v>69</v>
      </c>
      <c r="H10" s="48" t="s">
        <v>73</v>
      </c>
      <c r="I10" s="48" t="s">
        <v>76</v>
      </c>
      <c r="J10" s="48" t="s">
        <v>65</v>
      </c>
      <c r="K10" s="48" t="s">
        <v>81</v>
      </c>
      <c r="L10" s="48" t="s">
        <v>139</v>
      </c>
      <c r="M10" s="48" t="s">
        <v>83</v>
      </c>
      <c r="N10" s="48" t="s">
        <v>89</v>
      </c>
      <c r="O10" s="48" t="s">
        <v>91</v>
      </c>
      <c r="P10" s="48" t="s">
        <v>100</v>
      </c>
      <c r="Q10" s="48" t="s">
        <v>102</v>
      </c>
      <c r="R10" s="48" t="s">
        <v>104</v>
      </c>
      <c r="S10" s="48" t="s">
        <v>106</v>
      </c>
      <c r="T10" s="48" t="s">
        <v>110</v>
      </c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 hidden="1">
      <c r="A11" s="3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1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>
        <f>0</f>
        <v>0</v>
      </c>
      <c r="N12" s="13"/>
      <c r="O12" s="23">
        <f>0</f>
        <v>0</v>
      </c>
      <c r="P12" s="23">
        <f>0</f>
        <v>0</v>
      </c>
      <c r="Q12" s="13"/>
      <c r="R12" s="13"/>
      <c r="S12" s="23">
        <f>0</f>
        <v>0</v>
      </c>
      <c r="T12" s="13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22" customFormat="1" ht="15">
      <c r="A13" s="18" t="s">
        <v>134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5">
        <v>0</v>
      </c>
      <c r="N13" s="19"/>
      <c r="O13" s="25">
        <v>0</v>
      </c>
      <c r="P13" s="25">
        <v>0</v>
      </c>
      <c r="Q13" s="19"/>
      <c r="R13" s="19"/>
      <c r="S13" s="25">
        <v>0</v>
      </c>
      <c r="T13" s="19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</row>
    <row r="14" spans="1:148" ht="15">
      <c r="A14" s="16" t="s">
        <v>133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</row>
    <row r="16" spans="1:148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</row>
  </sheetData>
  <sheetProtection/>
  <mergeCells count="31">
    <mergeCell ref="A15:ER15"/>
    <mergeCell ref="A16:ER16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1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20.25">
      <c r="A3" s="1" t="s">
        <v>2</v>
      </c>
      <c r="B3" s="38" t="s">
        <v>140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4</v>
      </c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4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33" t="s">
        <v>13</v>
      </c>
      <c r="J5" s="35"/>
      <c r="K5" s="34"/>
      <c r="L5" s="33" t="s">
        <v>14</v>
      </c>
      <c r="M5" s="35"/>
      <c r="N5" s="35"/>
      <c r="O5" s="34"/>
      <c r="P5" s="30" t="s">
        <v>15</v>
      </c>
      <c r="Q5" s="33" t="s">
        <v>16</v>
      </c>
      <c r="R5" s="35"/>
      <c r="S5" s="34"/>
      <c r="T5" s="30" t="s">
        <v>17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41"/>
      <c r="C6" s="31"/>
      <c r="D6" s="31"/>
      <c r="E6" s="31"/>
      <c r="F6" s="31"/>
      <c r="G6" s="31"/>
      <c r="H6" s="31"/>
      <c r="I6" s="33" t="s">
        <v>18</v>
      </c>
      <c r="J6" s="34"/>
      <c r="K6" s="8" t="s">
        <v>19</v>
      </c>
      <c r="L6" s="33" t="s">
        <v>20</v>
      </c>
      <c r="M6" s="34"/>
      <c r="N6" s="33" t="s">
        <v>21</v>
      </c>
      <c r="O6" s="34"/>
      <c r="P6" s="31"/>
      <c r="Q6" s="30" t="s">
        <v>22</v>
      </c>
      <c r="R6" s="30" t="s">
        <v>23</v>
      </c>
      <c r="S6" s="30" t="s">
        <v>24</v>
      </c>
      <c r="T6" s="31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41"/>
      <c r="C7" s="31"/>
      <c r="D7" s="31"/>
      <c r="E7" s="31"/>
      <c r="F7" s="31"/>
      <c r="G7" s="31"/>
      <c r="H7" s="31"/>
      <c r="I7" s="30" t="s">
        <v>25</v>
      </c>
      <c r="J7" s="30" t="s">
        <v>26</v>
      </c>
      <c r="K7" s="30" t="s">
        <v>27</v>
      </c>
      <c r="L7" s="30" t="s">
        <v>23</v>
      </c>
      <c r="M7" s="30" t="s">
        <v>24</v>
      </c>
      <c r="N7" s="30" t="s">
        <v>23</v>
      </c>
      <c r="O7" s="30" t="s">
        <v>24</v>
      </c>
      <c r="P7" s="31"/>
      <c r="Q7" s="31"/>
      <c r="R7" s="31"/>
      <c r="S7" s="31"/>
      <c r="T7" s="31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4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4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7"/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  <c r="EP9" s="3" t="s">
        <v>28</v>
      </c>
      <c r="EQ9" s="3" t="s">
        <v>28</v>
      </c>
      <c r="ER9" s="3" t="s">
        <v>28</v>
      </c>
    </row>
    <row r="10" spans="1:148" ht="15" hidden="1">
      <c r="A10" s="3" t="s">
        <v>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93.25">
      <c r="A11" s="11" t="s">
        <v>30</v>
      </c>
      <c r="B11" s="12" t="s">
        <v>31</v>
      </c>
      <c r="C11" s="13" t="s">
        <v>141</v>
      </c>
      <c r="D11" s="23">
        <f>6000000</f>
        <v>6000000</v>
      </c>
      <c r="E11" s="13" t="s">
        <v>142</v>
      </c>
      <c r="F11" s="13" t="s">
        <v>143</v>
      </c>
      <c r="G11" s="13" t="s">
        <v>144</v>
      </c>
      <c r="H11" s="13" t="s">
        <v>145</v>
      </c>
      <c r="I11" s="13" t="s">
        <v>146</v>
      </c>
      <c r="J11" s="13" t="s">
        <v>147</v>
      </c>
      <c r="K11" s="13" t="s">
        <v>148</v>
      </c>
      <c r="L11" s="13"/>
      <c r="M11" s="23">
        <f>0</f>
        <v>0</v>
      </c>
      <c r="N11" s="13"/>
      <c r="O11" s="23">
        <f>0</f>
        <v>0</v>
      </c>
      <c r="P11" s="23">
        <f>108099720</f>
        <v>108099720</v>
      </c>
      <c r="Q11" s="13"/>
      <c r="R11" s="13"/>
      <c r="S11" s="23">
        <f>0</f>
        <v>0</v>
      </c>
      <c r="T11" s="13" t="s">
        <v>149</v>
      </c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14.75">
      <c r="A12" s="11" t="s">
        <v>30</v>
      </c>
      <c r="B12" s="12" t="s">
        <v>54</v>
      </c>
      <c r="C12" s="13" t="s">
        <v>150</v>
      </c>
      <c r="D12" s="23">
        <f>30000000</f>
        <v>30000000</v>
      </c>
      <c r="E12" s="13" t="s">
        <v>151</v>
      </c>
      <c r="F12" s="13" t="s">
        <v>152</v>
      </c>
      <c r="G12" s="13" t="s">
        <v>144</v>
      </c>
      <c r="H12" s="13" t="s">
        <v>153</v>
      </c>
      <c r="I12" s="13" t="s">
        <v>154</v>
      </c>
      <c r="J12" s="13" t="s">
        <v>155</v>
      </c>
      <c r="K12" s="12" t="s">
        <v>156</v>
      </c>
      <c r="L12" s="13"/>
      <c r="M12" s="23">
        <f>0</f>
        <v>0</v>
      </c>
      <c r="N12" s="13"/>
      <c r="O12" s="23">
        <f>0</f>
        <v>0</v>
      </c>
      <c r="P12" s="23">
        <f>21750000</f>
        <v>21750000</v>
      </c>
      <c r="Q12" s="13"/>
      <c r="R12" s="13"/>
      <c r="S12" s="23">
        <f>0</f>
        <v>0</v>
      </c>
      <c r="T12" s="13" t="s">
        <v>157</v>
      </c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229.5">
      <c r="A13" s="11" t="s">
        <v>30</v>
      </c>
      <c r="B13" s="12" t="s">
        <v>58</v>
      </c>
      <c r="C13" s="13" t="s">
        <v>158</v>
      </c>
      <c r="D13" s="23">
        <f>77121258.93</f>
        <v>77121258.93</v>
      </c>
      <c r="E13" s="13" t="s">
        <v>159</v>
      </c>
      <c r="F13" s="13" t="s">
        <v>160</v>
      </c>
      <c r="G13" s="13" t="s">
        <v>144</v>
      </c>
      <c r="H13" s="13" t="s">
        <v>161</v>
      </c>
      <c r="I13" s="13" t="s">
        <v>162</v>
      </c>
      <c r="J13" s="13" t="s">
        <v>163</v>
      </c>
      <c r="K13" s="12" t="s">
        <v>91</v>
      </c>
      <c r="L13" s="13"/>
      <c r="M13" s="23">
        <f>0</f>
        <v>0</v>
      </c>
      <c r="N13" s="13"/>
      <c r="O13" s="23"/>
      <c r="P13" s="23">
        <f>39885576.55</f>
        <v>39885576.55</v>
      </c>
      <c r="Q13" s="13"/>
      <c r="R13" s="13"/>
      <c r="S13" s="23">
        <f>0</f>
        <v>0</v>
      </c>
      <c r="T13" s="13" t="s">
        <v>164</v>
      </c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242.25">
      <c r="A14" s="11" t="s">
        <v>30</v>
      </c>
      <c r="B14" s="12" t="s">
        <v>60</v>
      </c>
      <c r="C14" s="13" t="s">
        <v>165</v>
      </c>
      <c r="D14" s="23">
        <f>53622270.8</f>
        <v>53622270.8</v>
      </c>
      <c r="E14" s="13" t="s">
        <v>159</v>
      </c>
      <c r="F14" s="13" t="s">
        <v>166</v>
      </c>
      <c r="G14" s="13" t="s">
        <v>144</v>
      </c>
      <c r="H14" s="13" t="s">
        <v>167</v>
      </c>
      <c r="I14" s="13" t="s">
        <v>168</v>
      </c>
      <c r="J14" s="13" t="s">
        <v>169</v>
      </c>
      <c r="K14" s="12" t="s">
        <v>170</v>
      </c>
      <c r="L14" s="13"/>
      <c r="M14" s="23">
        <f>0</f>
        <v>0</v>
      </c>
      <c r="N14" s="13"/>
      <c r="O14" s="23"/>
      <c r="P14" s="23">
        <f>52665370.22</f>
        <v>52665370.22</v>
      </c>
      <c r="Q14" s="13"/>
      <c r="R14" s="13"/>
      <c r="S14" s="23">
        <f>0</f>
        <v>0</v>
      </c>
      <c r="T14" s="13" t="s">
        <v>171</v>
      </c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134</v>
      </c>
      <c r="B15" s="19"/>
      <c r="C15" s="19"/>
      <c r="D15" s="25">
        <v>166743529.73</v>
      </c>
      <c r="E15" s="19"/>
      <c r="F15" s="19"/>
      <c r="G15" s="19"/>
      <c r="H15" s="19"/>
      <c r="I15" s="19"/>
      <c r="J15" s="19"/>
      <c r="K15" s="19"/>
      <c r="L15" s="19"/>
      <c r="M15" s="25">
        <v>0</v>
      </c>
      <c r="N15" s="19"/>
      <c r="O15" s="25"/>
      <c r="P15" s="25">
        <v>222400666.77</v>
      </c>
      <c r="Q15" s="19"/>
      <c r="R15" s="19"/>
      <c r="S15" s="25">
        <v>0</v>
      </c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133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</row>
    <row r="18" spans="1:148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</row>
  </sheetData>
  <sheetProtection/>
  <mergeCells count="31">
    <mergeCell ref="A17:ER17"/>
    <mergeCell ref="A18:ER18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0" width="10.7109375" style="0" customWidth="1"/>
    <col min="11" max="11" width="11.57421875" style="0" customWidth="1"/>
    <col min="12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8">
      <c r="A3" s="1" t="s">
        <v>2</v>
      </c>
      <c r="B3" s="49" t="s">
        <v>172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4</v>
      </c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4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33" t="s">
        <v>13</v>
      </c>
      <c r="J5" s="35"/>
      <c r="K5" s="34"/>
      <c r="L5" s="33" t="s">
        <v>14</v>
      </c>
      <c r="M5" s="35"/>
      <c r="N5" s="35"/>
      <c r="O5" s="34"/>
      <c r="P5" s="30" t="s">
        <v>15</v>
      </c>
      <c r="Q5" s="33" t="s">
        <v>16</v>
      </c>
      <c r="R5" s="35"/>
      <c r="S5" s="34"/>
      <c r="T5" s="30" t="s">
        <v>17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41"/>
      <c r="C6" s="31"/>
      <c r="D6" s="31"/>
      <c r="E6" s="31"/>
      <c r="F6" s="31"/>
      <c r="G6" s="31"/>
      <c r="H6" s="31"/>
      <c r="I6" s="33" t="s">
        <v>18</v>
      </c>
      <c r="J6" s="34"/>
      <c r="K6" s="8" t="s">
        <v>19</v>
      </c>
      <c r="L6" s="33" t="s">
        <v>20</v>
      </c>
      <c r="M6" s="34"/>
      <c r="N6" s="33" t="s">
        <v>21</v>
      </c>
      <c r="O6" s="34"/>
      <c r="P6" s="31"/>
      <c r="Q6" s="30" t="s">
        <v>22</v>
      </c>
      <c r="R6" s="30" t="s">
        <v>23</v>
      </c>
      <c r="S6" s="30" t="s">
        <v>24</v>
      </c>
      <c r="T6" s="31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41"/>
      <c r="C7" s="31"/>
      <c r="D7" s="31"/>
      <c r="E7" s="31"/>
      <c r="F7" s="31"/>
      <c r="G7" s="31"/>
      <c r="H7" s="31"/>
      <c r="I7" s="30" t="s">
        <v>25</v>
      </c>
      <c r="J7" s="30" t="s">
        <v>26</v>
      </c>
      <c r="K7" s="30" t="s">
        <v>27</v>
      </c>
      <c r="L7" s="30" t="s">
        <v>23</v>
      </c>
      <c r="M7" s="30" t="s">
        <v>24</v>
      </c>
      <c r="N7" s="30" t="s">
        <v>23</v>
      </c>
      <c r="O7" s="30" t="s">
        <v>24</v>
      </c>
      <c r="P7" s="31"/>
      <c r="Q7" s="31"/>
      <c r="R7" s="31"/>
      <c r="S7" s="31"/>
      <c r="T7" s="31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4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4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7"/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  <c r="EP9" s="3" t="s">
        <v>28</v>
      </c>
      <c r="EQ9" s="3" t="s">
        <v>28</v>
      </c>
      <c r="ER9" s="3" t="s">
        <v>28</v>
      </c>
    </row>
    <row r="10" spans="1:148" ht="15" hidden="1">
      <c r="A10" s="3" t="s">
        <v>29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55">
      <c r="A11" s="11" t="s">
        <v>30</v>
      </c>
      <c r="B11" s="12" t="s">
        <v>31</v>
      </c>
      <c r="C11" s="13" t="s">
        <v>173</v>
      </c>
      <c r="D11" s="23">
        <f>176600000</f>
        <v>176600000</v>
      </c>
      <c r="E11" s="13" t="s">
        <v>174</v>
      </c>
      <c r="F11" s="13" t="s">
        <v>175</v>
      </c>
      <c r="G11" s="13" t="s">
        <v>176</v>
      </c>
      <c r="H11" s="13" t="s">
        <v>153</v>
      </c>
      <c r="I11" s="13" t="s">
        <v>177</v>
      </c>
      <c r="J11" s="13" t="s">
        <v>178</v>
      </c>
      <c r="K11" s="13" t="s">
        <v>179</v>
      </c>
      <c r="L11" s="13"/>
      <c r="M11" s="23">
        <f>0</f>
        <v>0</v>
      </c>
      <c r="N11" s="13"/>
      <c r="O11" s="23">
        <f>0</f>
        <v>0</v>
      </c>
      <c r="P11" s="23">
        <f>176600000</f>
        <v>176600000</v>
      </c>
      <c r="Q11" s="26" t="s">
        <v>39</v>
      </c>
      <c r="R11" s="26" t="s">
        <v>180</v>
      </c>
      <c r="S11" s="27">
        <f>2244997.26</f>
        <v>2244997.26</v>
      </c>
      <c r="T11" s="13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4" t="s">
        <v>31</v>
      </c>
      <c r="B12" s="15"/>
      <c r="C12" s="15"/>
      <c r="D12" s="24">
        <f>0</f>
        <v>0</v>
      </c>
      <c r="E12" s="15"/>
      <c r="F12" s="15"/>
      <c r="G12" s="15"/>
      <c r="H12" s="15"/>
      <c r="I12" s="15"/>
      <c r="J12" s="15"/>
      <c r="K12" s="15"/>
      <c r="L12" s="15"/>
      <c r="M12" s="24">
        <f>0</f>
        <v>0</v>
      </c>
      <c r="N12" s="15"/>
      <c r="O12" s="24">
        <f>0</f>
        <v>0</v>
      </c>
      <c r="P12" s="24">
        <f>0</f>
        <v>0</v>
      </c>
      <c r="Q12" s="28" t="s">
        <v>39</v>
      </c>
      <c r="R12" s="28" t="s">
        <v>181</v>
      </c>
      <c r="S12" s="29">
        <f>3532000</f>
        <v>3532000</v>
      </c>
      <c r="T12" s="15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14" t="s">
        <v>31</v>
      </c>
      <c r="B13" s="15"/>
      <c r="C13" s="15"/>
      <c r="D13" s="24">
        <f>0</f>
        <v>0</v>
      </c>
      <c r="E13" s="15"/>
      <c r="F13" s="15"/>
      <c r="G13" s="15"/>
      <c r="H13" s="15"/>
      <c r="I13" s="15"/>
      <c r="J13" s="15"/>
      <c r="K13" s="15"/>
      <c r="L13" s="15"/>
      <c r="M13" s="24">
        <f>0</f>
        <v>0</v>
      </c>
      <c r="N13" s="15"/>
      <c r="O13" s="24">
        <f>0</f>
        <v>0</v>
      </c>
      <c r="P13" s="24">
        <f>0</f>
        <v>0</v>
      </c>
      <c r="Q13" s="28" t="s">
        <v>39</v>
      </c>
      <c r="R13" s="28" t="s">
        <v>182</v>
      </c>
      <c r="S13" s="29">
        <f>3532000</f>
        <v>3532000</v>
      </c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216.75">
      <c r="A14" s="11" t="s">
        <v>30</v>
      </c>
      <c r="B14" s="12" t="s">
        <v>54</v>
      </c>
      <c r="C14" s="13" t="s">
        <v>183</v>
      </c>
      <c r="D14" s="23">
        <f>110888000</f>
        <v>110888000</v>
      </c>
      <c r="E14" s="13" t="s">
        <v>174</v>
      </c>
      <c r="F14" s="13" t="s">
        <v>184</v>
      </c>
      <c r="G14" s="13" t="s">
        <v>185</v>
      </c>
      <c r="H14" s="13" t="s">
        <v>153</v>
      </c>
      <c r="I14" s="13" t="s">
        <v>186</v>
      </c>
      <c r="J14" s="50">
        <v>48549</v>
      </c>
      <c r="K14" s="13" t="s">
        <v>179</v>
      </c>
      <c r="L14" s="13"/>
      <c r="M14" s="23">
        <f>0</f>
        <v>0</v>
      </c>
      <c r="N14" s="13"/>
      <c r="O14" s="23">
        <f>0</f>
        <v>0</v>
      </c>
      <c r="P14" s="23">
        <f>110888000</f>
        <v>110888000</v>
      </c>
      <c r="Q14" s="51" t="s">
        <v>39</v>
      </c>
      <c r="R14" s="51" t="s">
        <v>180</v>
      </c>
      <c r="S14" s="52">
        <f>847609.64</f>
        <v>847609.64</v>
      </c>
      <c r="T14" s="13" t="s">
        <v>187</v>
      </c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24.75" customHeight="1">
      <c r="A15" s="14"/>
      <c r="B15" s="53"/>
      <c r="C15" s="15"/>
      <c r="D15" s="24"/>
      <c r="E15" s="15"/>
      <c r="F15" s="15"/>
      <c r="G15" s="15"/>
      <c r="H15" s="15"/>
      <c r="I15" s="15"/>
      <c r="J15" s="54"/>
      <c r="K15" s="55" t="s">
        <v>188</v>
      </c>
      <c r="L15" s="15"/>
      <c r="M15" s="24"/>
      <c r="N15" s="15"/>
      <c r="O15" s="24"/>
      <c r="P15" s="24"/>
      <c r="Q15" s="56"/>
      <c r="R15" s="56"/>
      <c r="S15" s="57"/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.75" customHeight="1">
      <c r="A16" s="14" t="s">
        <v>31</v>
      </c>
      <c r="B16" s="15"/>
      <c r="C16" s="15"/>
      <c r="D16" s="24">
        <f>0</f>
        <v>0</v>
      </c>
      <c r="E16" s="15"/>
      <c r="F16" s="15"/>
      <c r="G16" s="15"/>
      <c r="H16" s="15"/>
      <c r="I16" s="15"/>
      <c r="J16" s="15"/>
      <c r="K16" s="55"/>
      <c r="L16" s="15"/>
      <c r="M16" s="24">
        <f>0</f>
        <v>0</v>
      </c>
      <c r="N16" s="15"/>
      <c r="O16" s="24">
        <f>0</f>
        <v>0</v>
      </c>
      <c r="P16" s="24">
        <f>0</f>
        <v>0</v>
      </c>
      <c r="Q16" s="28" t="s">
        <v>39</v>
      </c>
      <c r="R16" s="28" t="s">
        <v>181</v>
      </c>
      <c r="S16" s="29">
        <f>2148455</f>
        <v>2148455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31</v>
      </c>
      <c r="B17" s="15"/>
      <c r="C17" s="15"/>
      <c r="D17" s="24">
        <f>0</f>
        <v>0</v>
      </c>
      <c r="E17" s="15"/>
      <c r="F17" s="15"/>
      <c r="G17" s="15"/>
      <c r="H17" s="15"/>
      <c r="I17" s="15"/>
      <c r="J17" s="15"/>
      <c r="K17" s="15"/>
      <c r="L17" s="15"/>
      <c r="M17" s="24">
        <f>0</f>
        <v>0</v>
      </c>
      <c r="N17" s="15"/>
      <c r="O17" s="24">
        <f>0</f>
        <v>0</v>
      </c>
      <c r="P17" s="24">
        <f>0</f>
        <v>0</v>
      </c>
      <c r="Q17" s="28" t="s">
        <v>39</v>
      </c>
      <c r="R17" s="28" t="s">
        <v>182</v>
      </c>
      <c r="S17" s="29">
        <f>2122626.58</f>
        <v>2122626.58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216.75">
      <c r="A18" s="11" t="s">
        <v>30</v>
      </c>
      <c r="B18" s="12" t="s">
        <v>58</v>
      </c>
      <c r="C18" s="13" t="s">
        <v>183</v>
      </c>
      <c r="D18" s="23">
        <f>348529000</f>
        <v>348529000</v>
      </c>
      <c r="E18" s="13" t="s">
        <v>174</v>
      </c>
      <c r="F18" s="13" t="s">
        <v>189</v>
      </c>
      <c r="G18" s="13" t="s">
        <v>185</v>
      </c>
      <c r="H18" s="13" t="s">
        <v>153</v>
      </c>
      <c r="I18" s="13" t="s">
        <v>190</v>
      </c>
      <c r="J18" s="50">
        <v>48549</v>
      </c>
      <c r="K18" s="13" t="s">
        <v>179</v>
      </c>
      <c r="L18" s="13"/>
      <c r="M18" s="23">
        <f>0</f>
        <v>0</v>
      </c>
      <c r="N18" s="13"/>
      <c r="O18" s="23">
        <f>0</f>
        <v>0</v>
      </c>
      <c r="P18" s="23">
        <f>348529000</f>
        <v>348529000</v>
      </c>
      <c r="Q18" s="51" t="s">
        <v>39</v>
      </c>
      <c r="R18" s="51" t="s">
        <v>191</v>
      </c>
      <c r="S18" s="52">
        <f>333012.3</f>
        <v>333012.3</v>
      </c>
      <c r="T18" s="13" t="s">
        <v>187</v>
      </c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4.25" customHeight="1">
      <c r="A19" s="14"/>
      <c r="B19" s="53"/>
      <c r="C19" s="15"/>
      <c r="D19" s="24"/>
      <c r="E19" s="15"/>
      <c r="F19" s="15"/>
      <c r="G19" s="15"/>
      <c r="H19" s="15"/>
      <c r="I19" s="15"/>
      <c r="J19" s="54"/>
      <c r="K19" s="55" t="s">
        <v>188</v>
      </c>
      <c r="L19" s="15"/>
      <c r="M19" s="24"/>
      <c r="N19" s="15"/>
      <c r="O19" s="24"/>
      <c r="P19" s="24"/>
      <c r="Q19" s="56"/>
      <c r="R19" s="56"/>
      <c r="S19" s="57"/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5.25" customHeight="1" hidden="1">
      <c r="A20" s="14"/>
      <c r="B20" s="53"/>
      <c r="C20" s="15"/>
      <c r="D20" s="24"/>
      <c r="E20" s="15"/>
      <c r="F20" s="15"/>
      <c r="G20" s="15"/>
      <c r="H20" s="15"/>
      <c r="I20" s="15"/>
      <c r="J20" s="54"/>
      <c r="K20" s="55"/>
      <c r="L20" s="15"/>
      <c r="M20" s="24"/>
      <c r="N20" s="15"/>
      <c r="O20" s="24"/>
      <c r="P20" s="24"/>
      <c r="Q20" s="28"/>
      <c r="R20" s="28"/>
      <c r="S20" s="29"/>
      <c r="T20" s="15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8" customHeight="1">
      <c r="A21" s="14" t="s">
        <v>31</v>
      </c>
      <c r="B21" s="15"/>
      <c r="C21" s="15"/>
      <c r="D21" s="24">
        <f>0</f>
        <v>0</v>
      </c>
      <c r="E21" s="15"/>
      <c r="F21" s="15"/>
      <c r="G21" s="15"/>
      <c r="H21" s="15"/>
      <c r="I21" s="15"/>
      <c r="J21" s="15"/>
      <c r="K21" s="55"/>
      <c r="L21" s="15"/>
      <c r="M21" s="24">
        <f>0</f>
        <v>0</v>
      </c>
      <c r="N21" s="15"/>
      <c r="O21" s="24">
        <f>0</f>
        <v>0</v>
      </c>
      <c r="P21" s="24">
        <f>0</f>
        <v>0</v>
      </c>
      <c r="Q21" s="28" t="s">
        <v>39</v>
      </c>
      <c r="R21" s="28" t="s">
        <v>181</v>
      </c>
      <c r="S21" s="29">
        <f>6752749.38</f>
        <v>6752749.38</v>
      </c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14" t="s">
        <v>31</v>
      </c>
      <c r="B22" s="15"/>
      <c r="C22" s="15"/>
      <c r="D22" s="24">
        <f>0</f>
        <v>0</v>
      </c>
      <c r="E22" s="15"/>
      <c r="F22" s="15"/>
      <c r="G22" s="15"/>
      <c r="H22" s="15"/>
      <c r="I22" s="15"/>
      <c r="J22" s="15"/>
      <c r="K22" s="58"/>
      <c r="L22" s="15"/>
      <c r="M22" s="24">
        <f>0</f>
        <v>0</v>
      </c>
      <c r="N22" s="15"/>
      <c r="O22" s="24">
        <f>0</f>
        <v>0</v>
      </c>
      <c r="P22" s="24">
        <f>0</f>
        <v>0</v>
      </c>
      <c r="Q22" s="28" t="s">
        <v>39</v>
      </c>
      <c r="R22" s="28" t="s">
        <v>182</v>
      </c>
      <c r="S22" s="29">
        <f>6671568.78</f>
        <v>6671568.78</v>
      </c>
      <c r="T22" s="15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65.75">
      <c r="A23" s="11" t="s">
        <v>30</v>
      </c>
      <c r="B23" s="12" t="s">
        <v>60</v>
      </c>
      <c r="C23" s="13" t="s">
        <v>183</v>
      </c>
      <c r="D23" s="23">
        <f>350000000</f>
        <v>350000000</v>
      </c>
      <c r="E23" s="13" t="s">
        <v>192</v>
      </c>
      <c r="F23" s="13" t="s">
        <v>193</v>
      </c>
      <c r="G23" s="13" t="s">
        <v>185</v>
      </c>
      <c r="H23" s="13" t="s">
        <v>153</v>
      </c>
      <c r="I23" s="13" t="s">
        <v>194</v>
      </c>
      <c r="J23" s="13" t="s">
        <v>195</v>
      </c>
      <c r="K23" s="13" t="s">
        <v>196</v>
      </c>
      <c r="L23" s="13"/>
      <c r="M23" s="23">
        <f>0</f>
        <v>0</v>
      </c>
      <c r="N23" s="13"/>
      <c r="O23" s="23">
        <f>0</f>
        <v>0</v>
      </c>
      <c r="P23" s="23">
        <f>350000000</f>
        <v>350000000</v>
      </c>
      <c r="Q23" s="26" t="s">
        <v>39</v>
      </c>
      <c r="R23" s="26" t="s">
        <v>182</v>
      </c>
      <c r="S23" s="27">
        <f>3550204.92</f>
        <v>3550204.92</v>
      </c>
      <c r="T23" s="13"/>
      <c r="U23" s="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22" customFormat="1" ht="15">
      <c r="A24" s="18" t="s">
        <v>134</v>
      </c>
      <c r="B24" s="19"/>
      <c r="C24" s="19"/>
      <c r="D24" s="25">
        <v>986017000</v>
      </c>
      <c r="E24" s="19"/>
      <c r="F24" s="19"/>
      <c r="G24" s="19"/>
      <c r="H24" s="19"/>
      <c r="I24" s="19"/>
      <c r="J24" s="19"/>
      <c r="K24" s="19"/>
      <c r="L24" s="19"/>
      <c r="M24" s="25">
        <v>0</v>
      </c>
      <c r="N24" s="19"/>
      <c r="O24" s="25">
        <v>0</v>
      </c>
      <c r="P24" s="25">
        <v>986017000</v>
      </c>
      <c r="Q24" s="19"/>
      <c r="R24" s="19"/>
      <c r="S24" s="25">
        <v>31735223.86</v>
      </c>
      <c r="T24" s="19"/>
      <c r="U24" s="20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</row>
    <row r="25" spans="1:148" ht="15">
      <c r="A25" s="16" t="s">
        <v>133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</row>
    <row r="27" spans="1:148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</row>
  </sheetData>
  <sheetProtection/>
  <mergeCells count="39">
    <mergeCell ref="A26:ER26"/>
    <mergeCell ref="A27:ER27"/>
    <mergeCell ref="Q14:Q15"/>
    <mergeCell ref="R14:R15"/>
    <mergeCell ref="S14:S15"/>
    <mergeCell ref="K15:K16"/>
    <mergeCell ref="Q18:Q19"/>
    <mergeCell ref="R18:R19"/>
    <mergeCell ref="S18:S19"/>
    <mergeCell ref="K19:K22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18"/>
  <sheetViews>
    <sheetView tabSelected="1" zoomScalePageLayoutView="0" workbookViewId="0" topLeftCell="B1">
      <selection activeCell="F21" sqref="F21"/>
    </sheetView>
  </sheetViews>
  <sheetFormatPr defaultColWidth="9.140625" defaultRowHeight="15"/>
  <cols>
    <col min="1" max="1" width="0" style="0" hidden="1" customWidth="1"/>
    <col min="2" max="2" width="0.13671875" style="0" customWidth="1"/>
    <col min="3" max="3" width="40.7109375" style="0" customWidth="1"/>
    <col min="4" max="17" width="16.7109375" style="0" customWidth="1"/>
    <col min="18" max="18" width="0.13671875" style="0" customWidth="1"/>
    <col min="19" max="145" width="0" style="0" hidden="1" customWidth="1"/>
  </cols>
  <sheetData>
    <row r="1" spans="1:145" ht="18">
      <c r="A1" s="1" t="s">
        <v>0</v>
      </c>
      <c r="B1" s="1" t="s">
        <v>197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</row>
    <row r="2" spans="1:145" ht="15">
      <c r="A2" s="1" t="s">
        <v>1</v>
      </c>
      <c r="B2" s="1" t="s">
        <v>197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"/>
      <c r="S2" s="3"/>
      <c r="T2" s="3"/>
      <c r="U2" s="3"/>
      <c r="V2" s="4"/>
      <c r="W2" s="4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</row>
    <row r="3" spans="1:145" ht="18">
      <c r="A3" s="1" t="s">
        <v>2</v>
      </c>
      <c r="B3" s="1" t="s">
        <v>197</v>
      </c>
      <c r="C3" s="49" t="s">
        <v>198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5" ht="15">
      <c r="A4" s="1" t="s">
        <v>4</v>
      </c>
      <c r="B4" s="5"/>
      <c r="C4" s="46" t="s">
        <v>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3"/>
      <c r="S4" s="3"/>
      <c r="T4" s="3"/>
      <c r="U4" s="3"/>
      <c r="V4" s="4"/>
      <c r="W4" s="4"/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</row>
    <row r="5" spans="1:145" ht="15">
      <c r="A5" s="59" t="s">
        <v>199</v>
      </c>
      <c r="B5" s="6"/>
      <c r="C5" s="40"/>
      <c r="D5" s="30" t="s">
        <v>200</v>
      </c>
      <c r="E5" s="30" t="s">
        <v>201</v>
      </c>
      <c r="F5" s="30" t="s">
        <v>202</v>
      </c>
      <c r="G5" s="30" t="s">
        <v>203</v>
      </c>
      <c r="H5" s="30" t="s">
        <v>204</v>
      </c>
      <c r="I5" s="30" t="s">
        <v>205</v>
      </c>
      <c r="J5" s="30" t="s">
        <v>206</v>
      </c>
      <c r="K5" s="30" t="s">
        <v>207</v>
      </c>
      <c r="L5" s="30" t="s">
        <v>208</v>
      </c>
      <c r="M5" s="30" t="s">
        <v>209</v>
      </c>
      <c r="N5" s="30" t="s">
        <v>210</v>
      </c>
      <c r="O5" s="30" t="s">
        <v>211</v>
      </c>
      <c r="P5" s="30" t="s">
        <v>212</v>
      </c>
      <c r="Q5" s="30" t="s">
        <v>213</v>
      </c>
      <c r="R5" s="7"/>
      <c r="S5" s="3"/>
      <c r="T5" s="3"/>
      <c r="U5" s="3"/>
      <c r="V5" s="4"/>
      <c r="W5" s="4"/>
      <c r="X5" s="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</row>
    <row r="6" spans="1:145" ht="15">
      <c r="A6" s="60"/>
      <c r="B6" s="7"/>
      <c r="C6" s="4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7"/>
      <c r="S6" s="3"/>
      <c r="T6" s="3"/>
      <c r="U6" s="3"/>
      <c r="V6" s="4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</row>
    <row r="7" spans="1:145" ht="15">
      <c r="A7" s="60"/>
      <c r="B7" s="7"/>
      <c r="C7" s="4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ht="15">
      <c r="A8" s="60"/>
      <c r="B8" s="7"/>
      <c r="C8" s="4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</row>
    <row r="9" spans="1:145" ht="15">
      <c r="A9" s="60" t="s">
        <v>28</v>
      </c>
      <c r="B9" s="7"/>
      <c r="C9" s="4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S9" s="3" t="s">
        <v>28</v>
      </c>
      <c r="T9" s="3" t="s">
        <v>28</v>
      </c>
      <c r="U9" s="3" t="s">
        <v>28</v>
      </c>
      <c r="V9" s="3" t="s">
        <v>28</v>
      </c>
      <c r="W9" s="3" t="s">
        <v>28</v>
      </c>
      <c r="X9" s="3" t="s">
        <v>28</v>
      </c>
      <c r="Y9" s="3" t="s">
        <v>28</v>
      </c>
      <c r="Z9" s="3" t="s">
        <v>28</v>
      </c>
      <c r="AA9" s="3" t="s">
        <v>28</v>
      </c>
      <c r="AB9" s="3" t="s">
        <v>28</v>
      </c>
      <c r="AC9" s="3" t="s">
        <v>28</v>
      </c>
      <c r="AD9" s="3" t="s">
        <v>28</v>
      </c>
      <c r="AE9" s="3" t="s">
        <v>28</v>
      </c>
      <c r="AF9" s="3" t="s">
        <v>28</v>
      </c>
      <c r="AG9" s="3" t="s">
        <v>28</v>
      </c>
      <c r="AH9" s="3" t="s">
        <v>28</v>
      </c>
      <c r="AI9" s="3" t="s">
        <v>28</v>
      </c>
      <c r="AJ9" s="3" t="s">
        <v>28</v>
      </c>
      <c r="AK9" s="3" t="s">
        <v>28</v>
      </c>
      <c r="AL9" s="3" t="s">
        <v>28</v>
      </c>
      <c r="AM9" s="3" t="s">
        <v>28</v>
      </c>
      <c r="AN9" s="3" t="s">
        <v>28</v>
      </c>
      <c r="AO9" s="3" t="s">
        <v>28</v>
      </c>
      <c r="AP9" s="3" t="s">
        <v>28</v>
      </c>
      <c r="AQ9" s="3" t="s">
        <v>28</v>
      </c>
      <c r="AR9" s="3" t="s">
        <v>28</v>
      </c>
      <c r="AS9" s="3" t="s">
        <v>28</v>
      </c>
      <c r="AT9" s="3" t="s">
        <v>28</v>
      </c>
      <c r="AU9" s="3" t="s">
        <v>28</v>
      </c>
      <c r="AV9" s="3" t="s">
        <v>28</v>
      </c>
      <c r="AW9" s="3" t="s">
        <v>28</v>
      </c>
      <c r="AX9" s="3" t="s">
        <v>28</v>
      </c>
      <c r="AY9" s="3" t="s">
        <v>28</v>
      </c>
      <c r="AZ9" s="3" t="s">
        <v>28</v>
      </c>
      <c r="BA9" s="3" t="s">
        <v>28</v>
      </c>
      <c r="BB9" s="3" t="s">
        <v>28</v>
      </c>
      <c r="BC9" s="3" t="s">
        <v>28</v>
      </c>
      <c r="BD9" s="3" t="s">
        <v>28</v>
      </c>
      <c r="BE9" s="3" t="s">
        <v>28</v>
      </c>
      <c r="BF9" s="3" t="s">
        <v>28</v>
      </c>
      <c r="BG9" s="3" t="s">
        <v>28</v>
      </c>
      <c r="BH9" s="3" t="s">
        <v>28</v>
      </c>
      <c r="BI9" s="3" t="s">
        <v>28</v>
      </c>
      <c r="BJ9" s="3" t="s">
        <v>28</v>
      </c>
      <c r="BK9" s="3" t="s">
        <v>28</v>
      </c>
      <c r="BL9" s="3" t="s">
        <v>28</v>
      </c>
      <c r="BM9" s="3" t="s">
        <v>28</v>
      </c>
      <c r="BN9" s="3" t="s">
        <v>28</v>
      </c>
      <c r="BO9" s="3" t="s">
        <v>28</v>
      </c>
      <c r="BP9" s="3" t="s">
        <v>28</v>
      </c>
      <c r="BQ9" s="3" t="s">
        <v>28</v>
      </c>
      <c r="BR9" s="3" t="s">
        <v>28</v>
      </c>
      <c r="BS9" s="3" t="s">
        <v>28</v>
      </c>
      <c r="BT9" s="3" t="s">
        <v>28</v>
      </c>
      <c r="BU9" s="3" t="s">
        <v>28</v>
      </c>
      <c r="BV9" s="3" t="s">
        <v>28</v>
      </c>
      <c r="BW9" s="3" t="s">
        <v>28</v>
      </c>
      <c r="BX9" s="3" t="s">
        <v>28</v>
      </c>
      <c r="BY9" s="3" t="s">
        <v>28</v>
      </c>
      <c r="BZ9" s="3" t="s">
        <v>28</v>
      </c>
      <c r="CA9" s="3" t="s">
        <v>28</v>
      </c>
      <c r="CB9" s="3" t="s">
        <v>28</v>
      </c>
      <c r="CC9" s="3" t="s">
        <v>28</v>
      </c>
      <c r="CD9" s="3" t="s">
        <v>28</v>
      </c>
      <c r="CE9" s="3" t="s">
        <v>28</v>
      </c>
      <c r="CF9" s="3" t="s">
        <v>28</v>
      </c>
      <c r="CG9" s="3" t="s">
        <v>28</v>
      </c>
      <c r="CH9" s="3" t="s">
        <v>28</v>
      </c>
      <c r="CI9" s="3" t="s">
        <v>28</v>
      </c>
      <c r="CJ9" s="3" t="s">
        <v>28</v>
      </c>
      <c r="CK9" s="3" t="s">
        <v>28</v>
      </c>
      <c r="CL9" s="3" t="s">
        <v>28</v>
      </c>
      <c r="CM9" s="3" t="s">
        <v>28</v>
      </c>
      <c r="CN9" s="3" t="s">
        <v>28</v>
      </c>
      <c r="CO9" s="3" t="s">
        <v>28</v>
      </c>
      <c r="CP9" s="3" t="s">
        <v>28</v>
      </c>
      <c r="CQ9" s="3" t="s">
        <v>28</v>
      </c>
      <c r="CR9" s="3" t="s">
        <v>28</v>
      </c>
      <c r="CS9" s="3" t="s">
        <v>28</v>
      </c>
      <c r="CT9" s="3" t="s">
        <v>28</v>
      </c>
      <c r="CU9" s="3" t="s">
        <v>28</v>
      </c>
      <c r="CV9" s="3" t="s">
        <v>28</v>
      </c>
      <c r="CW9" s="3" t="s">
        <v>28</v>
      </c>
      <c r="CX9" s="3" t="s">
        <v>28</v>
      </c>
      <c r="CY9" s="3" t="s">
        <v>28</v>
      </c>
      <c r="CZ9" s="3" t="s">
        <v>28</v>
      </c>
      <c r="DA9" s="3" t="s">
        <v>28</v>
      </c>
      <c r="DB9" s="3" t="s">
        <v>28</v>
      </c>
      <c r="DC9" s="3" t="s">
        <v>28</v>
      </c>
      <c r="DD9" s="3" t="s">
        <v>28</v>
      </c>
      <c r="DE9" s="3" t="s">
        <v>28</v>
      </c>
      <c r="DF9" s="3" t="s">
        <v>28</v>
      </c>
      <c r="DG9" s="3" t="s">
        <v>28</v>
      </c>
      <c r="DH9" s="3" t="s">
        <v>28</v>
      </c>
      <c r="DI9" s="3" t="s">
        <v>28</v>
      </c>
      <c r="DJ9" s="3" t="s">
        <v>28</v>
      </c>
      <c r="DK9" s="3" t="s">
        <v>28</v>
      </c>
      <c r="DL9" s="3" t="s">
        <v>28</v>
      </c>
      <c r="DM9" s="3" t="s">
        <v>28</v>
      </c>
      <c r="DN9" s="3" t="s">
        <v>28</v>
      </c>
      <c r="DO9" s="3" t="s">
        <v>28</v>
      </c>
      <c r="DP9" s="3" t="s">
        <v>28</v>
      </c>
      <c r="DQ9" s="3" t="s">
        <v>28</v>
      </c>
      <c r="DR9" s="3" t="s">
        <v>28</v>
      </c>
      <c r="DS9" s="3" t="s">
        <v>28</v>
      </c>
      <c r="DT9" s="3" t="s">
        <v>28</v>
      </c>
      <c r="DU9" s="3" t="s">
        <v>28</v>
      </c>
      <c r="DV9" s="3" t="s">
        <v>28</v>
      </c>
      <c r="DW9" s="3" t="s">
        <v>28</v>
      </c>
      <c r="DX9" s="3" t="s">
        <v>28</v>
      </c>
      <c r="DY9" s="3" t="s">
        <v>28</v>
      </c>
      <c r="DZ9" s="3" t="s">
        <v>28</v>
      </c>
      <c r="EA9" s="3" t="s">
        <v>28</v>
      </c>
      <c r="EB9" s="3" t="s">
        <v>28</v>
      </c>
      <c r="EC9" s="3" t="s">
        <v>28</v>
      </c>
      <c r="ED9" s="3" t="s">
        <v>28</v>
      </c>
      <c r="EE9" s="3" t="s">
        <v>28</v>
      </c>
      <c r="EF9" s="3" t="s">
        <v>28</v>
      </c>
      <c r="EG9" s="3" t="s">
        <v>28</v>
      </c>
      <c r="EH9" s="3" t="s">
        <v>28</v>
      </c>
      <c r="EI9" s="3" t="s">
        <v>28</v>
      </c>
      <c r="EJ9" s="3" t="s">
        <v>28</v>
      </c>
      <c r="EK9" s="3" t="s">
        <v>28</v>
      </c>
      <c r="EL9" s="3" t="s">
        <v>28</v>
      </c>
      <c r="EM9" s="3" t="s">
        <v>28</v>
      </c>
      <c r="EN9" s="3" t="s">
        <v>28</v>
      </c>
      <c r="EO9" s="3" t="s">
        <v>28</v>
      </c>
    </row>
    <row r="10" spans="1:145" ht="15" hidden="1">
      <c r="A10" s="60" t="s">
        <v>29</v>
      </c>
      <c r="B10" s="7"/>
      <c r="C10" s="8" t="s">
        <v>31</v>
      </c>
      <c r="D10" s="8" t="s">
        <v>54</v>
      </c>
      <c r="E10" s="8" t="s">
        <v>58</v>
      </c>
      <c r="F10" s="8" t="s">
        <v>60</v>
      </c>
      <c r="G10" s="8" t="s">
        <v>66</v>
      </c>
      <c r="H10" s="8" t="s">
        <v>69</v>
      </c>
      <c r="I10" s="8" t="s">
        <v>73</v>
      </c>
      <c r="J10" s="8" t="s">
        <v>76</v>
      </c>
      <c r="K10" s="8" t="s">
        <v>65</v>
      </c>
      <c r="L10" s="8" t="s">
        <v>81</v>
      </c>
      <c r="M10" s="8" t="s">
        <v>139</v>
      </c>
      <c r="N10" s="8" t="s">
        <v>83</v>
      </c>
      <c r="O10" s="8" t="s">
        <v>89</v>
      </c>
      <c r="P10" s="8" t="s">
        <v>91</v>
      </c>
      <c r="Q10" s="8" t="s">
        <v>100</v>
      </c>
      <c r="R10" s="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ht="15" hidden="1">
      <c r="A11" s="60" t="s">
        <v>29</v>
      </c>
      <c r="B11" s="7"/>
      <c r="C11" s="8" t="s">
        <v>31</v>
      </c>
      <c r="D11" s="8" t="s">
        <v>54</v>
      </c>
      <c r="E11" s="8" t="s">
        <v>58</v>
      </c>
      <c r="F11" s="8" t="s">
        <v>60</v>
      </c>
      <c r="G11" s="8" t="s">
        <v>66</v>
      </c>
      <c r="H11" s="8" t="s">
        <v>69</v>
      </c>
      <c r="I11" s="8" t="s">
        <v>73</v>
      </c>
      <c r="J11" s="8" t="s">
        <v>76</v>
      </c>
      <c r="K11" s="8" t="s">
        <v>65</v>
      </c>
      <c r="L11" s="8" t="s">
        <v>81</v>
      </c>
      <c r="M11" s="8" t="s">
        <v>139</v>
      </c>
      <c r="N11" s="8" t="s">
        <v>83</v>
      </c>
      <c r="O11" s="8" t="s">
        <v>89</v>
      </c>
      <c r="P11" s="8" t="s">
        <v>91</v>
      </c>
      <c r="Q11" s="8" t="s">
        <v>100</v>
      </c>
      <c r="R11" s="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22" ht="38.25">
      <c r="A12" s="61" t="s">
        <v>214</v>
      </c>
      <c r="B12" s="62"/>
      <c r="C12" s="63" t="s">
        <v>214</v>
      </c>
      <c r="D12" s="64">
        <f>5618223800</f>
        <v>5618223800</v>
      </c>
      <c r="E12" s="64">
        <f>5618223800</f>
        <v>5618223800</v>
      </c>
      <c r="F12" s="64">
        <f>0</f>
        <v>0</v>
      </c>
      <c r="G12" s="64">
        <f>0</f>
        <v>0</v>
      </c>
      <c r="H12" s="64">
        <f>0</f>
        <v>0</v>
      </c>
      <c r="I12" s="64">
        <f>0</f>
        <v>0</v>
      </c>
      <c r="J12" s="64">
        <f>0</f>
        <v>0</v>
      </c>
      <c r="K12" s="64">
        <f>0</f>
        <v>0</v>
      </c>
      <c r="L12" s="64">
        <f>0</f>
        <v>0</v>
      </c>
      <c r="M12" s="64">
        <f>0</f>
        <v>0</v>
      </c>
      <c r="N12" s="64">
        <f>0</f>
        <v>0</v>
      </c>
      <c r="O12" s="64">
        <f>0</f>
        <v>0</v>
      </c>
      <c r="P12" s="64">
        <f>0</f>
        <v>0</v>
      </c>
      <c r="Q12" s="64"/>
      <c r="R12" s="7"/>
      <c r="S12" s="3"/>
      <c r="T12" s="3"/>
      <c r="U12" s="3"/>
      <c r="V12" s="3"/>
    </row>
    <row r="13" spans="1:22" ht="38.25">
      <c r="A13" s="61" t="s">
        <v>215</v>
      </c>
      <c r="B13" s="62"/>
      <c r="C13" s="63" t="s">
        <v>215</v>
      </c>
      <c r="D13" s="64">
        <f>0</f>
        <v>0</v>
      </c>
      <c r="E13" s="64">
        <f>0</f>
        <v>0</v>
      </c>
      <c r="F13" s="64">
        <f>0</f>
        <v>0</v>
      </c>
      <c r="G13" s="64">
        <f>0</f>
        <v>0</v>
      </c>
      <c r="H13" s="64">
        <f>0</f>
        <v>0</v>
      </c>
      <c r="I13" s="64">
        <f>0</f>
        <v>0</v>
      </c>
      <c r="J13" s="64">
        <f>0</f>
        <v>0</v>
      </c>
      <c r="K13" s="64">
        <f>0</f>
        <v>0</v>
      </c>
      <c r="L13" s="64">
        <f>0</f>
        <v>0</v>
      </c>
      <c r="M13" s="64">
        <f>0</f>
        <v>0</v>
      </c>
      <c r="N13" s="64">
        <f>0</f>
        <v>0</v>
      </c>
      <c r="O13" s="64">
        <f>0</f>
        <v>0</v>
      </c>
      <c r="P13" s="64">
        <f>0</f>
        <v>0</v>
      </c>
      <c r="Q13" s="64"/>
      <c r="R13" s="7"/>
      <c r="S13" s="3"/>
      <c r="T13" s="3"/>
      <c r="U13" s="3"/>
      <c r="V13" s="3"/>
    </row>
    <row r="14" spans="1:22" ht="38.25">
      <c r="A14" s="61" t="s">
        <v>216</v>
      </c>
      <c r="B14" s="62"/>
      <c r="C14" s="63" t="s">
        <v>216</v>
      </c>
      <c r="D14" s="64">
        <f>238950189.65</f>
        <v>238950189.65</v>
      </c>
      <c r="E14" s="64">
        <f>222400666.77</f>
        <v>222400666.77</v>
      </c>
      <c r="F14" s="64">
        <f>0</f>
        <v>0</v>
      </c>
      <c r="G14" s="64">
        <f>0</f>
        <v>0</v>
      </c>
      <c r="H14" s="64">
        <f>0</f>
        <v>0</v>
      </c>
      <c r="I14" s="64">
        <f>0</f>
        <v>0</v>
      </c>
      <c r="J14" s="64">
        <f>0</f>
        <v>0</v>
      </c>
      <c r="K14" s="64">
        <f>0</f>
        <v>0</v>
      </c>
      <c r="L14" s="64">
        <f>0</f>
        <v>0</v>
      </c>
      <c r="M14" s="64">
        <f>0</f>
        <v>0</v>
      </c>
      <c r="N14" s="64">
        <f>0</f>
        <v>0</v>
      </c>
      <c r="O14" s="64">
        <f>0</f>
        <v>0</v>
      </c>
      <c r="P14" s="64">
        <f>0</f>
        <v>0</v>
      </c>
      <c r="Q14" s="64"/>
      <c r="R14" s="7"/>
      <c r="S14" s="3"/>
      <c r="T14" s="3"/>
      <c r="U14" s="3"/>
      <c r="V14" s="3"/>
    </row>
    <row r="15" spans="1:22" ht="51">
      <c r="A15" s="61" t="s">
        <v>217</v>
      </c>
      <c r="B15" s="62"/>
      <c r="C15" s="63" t="s">
        <v>217</v>
      </c>
      <c r="D15" s="64">
        <f>986017000</f>
        <v>986017000</v>
      </c>
      <c r="E15" s="64">
        <f>986017000</f>
        <v>986017000</v>
      </c>
      <c r="F15" s="64">
        <f>0</f>
        <v>0</v>
      </c>
      <c r="G15" s="64">
        <f>0</f>
        <v>0</v>
      </c>
      <c r="H15" s="64">
        <f>0</f>
        <v>0</v>
      </c>
      <c r="I15" s="64">
        <f>0</f>
        <v>0</v>
      </c>
      <c r="J15" s="64">
        <f>0</f>
        <v>0</v>
      </c>
      <c r="K15" s="64">
        <f>0</f>
        <v>0</v>
      </c>
      <c r="L15" s="64">
        <f>0</f>
        <v>0</v>
      </c>
      <c r="M15" s="64">
        <f>0</f>
        <v>0</v>
      </c>
      <c r="N15" s="64">
        <f>0</f>
        <v>0</v>
      </c>
      <c r="O15" s="64">
        <f>0</f>
        <v>0</v>
      </c>
      <c r="P15" s="64">
        <f>0</f>
        <v>0</v>
      </c>
      <c r="Q15" s="64"/>
      <c r="R15" s="7"/>
      <c r="S15" s="3"/>
      <c r="T15" s="3"/>
      <c r="U15" s="3"/>
      <c r="V15" s="3"/>
    </row>
    <row r="16" spans="1:22" ht="15">
      <c r="A16" s="61" t="s">
        <v>134</v>
      </c>
      <c r="B16" s="62"/>
      <c r="C16" s="63" t="s">
        <v>134</v>
      </c>
      <c r="D16" s="64">
        <f>6843190989.65</f>
        <v>6843190989.65</v>
      </c>
      <c r="E16" s="64">
        <f>6826641466.77</f>
        <v>6826641466.77</v>
      </c>
      <c r="F16" s="64">
        <f>0</f>
        <v>0</v>
      </c>
      <c r="G16" s="64">
        <f>0</f>
        <v>0</v>
      </c>
      <c r="H16" s="64">
        <f>0</f>
        <v>0</v>
      </c>
      <c r="I16" s="64">
        <f>0</f>
        <v>0</v>
      </c>
      <c r="J16" s="64">
        <f>0</f>
        <v>0</v>
      </c>
      <c r="K16" s="64">
        <f>0</f>
        <v>0</v>
      </c>
      <c r="L16" s="64">
        <f>0</f>
        <v>0</v>
      </c>
      <c r="M16" s="64">
        <f>0</f>
        <v>0</v>
      </c>
      <c r="N16" s="64">
        <f>0</f>
        <v>0</v>
      </c>
      <c r="O16" s="64">
        <f>0</f>
        <v>0</v>
      </c>
      <c r="P16" s="64">
        <f>0</f>
        <v>0</v>
      </c>
      <c r="Q16" s="64"/>
      <c r="R16" s="7"/>
      <c r="S16" s="3"/>
      <c r="T16" s="3"/>
      <c r="U16" s="3"/>
      <c r="V16" s="3"/>
    </row>
    <row r="17" spans="1:145" ht="15">
      <c r="A17" s="1" t="s">
        <v>133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s="67" customFormat="1" ht="21">
      <c r="A18" s="66"/>
      <c r="B18" s="65" t="s">
        <v>218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</row>
  </sheetData>
  <sheetProtection/>
  <mergeCells count="20">
    <mergeCell ref="O5:O9"/>
    <mergeCell ref="P5:P9"/>
    <mergeCell ref="Q5:Q9"/>
    <mergeCell ref="B18:EO18"/>
    <mergeCell ref="I5:I9"/>
    <mergeCell ref="J5:J9"/>
    <mergeCell ref="K5:K9"/>
    <mergeCell ref="L5:L9"/>
    <mergeCell ref="M5:M9"/>
    <mergeCell ref="N5:N9"/>
    <mergeCell ref="C1:Q1"/>
    <mergeCell ref="C2:Q2"/>
    <mergeCell ref="C3:Q3"/>
    <mergeCell ref="C4:Q4"/>
    <mergeCell ref="C5:C9"/>
    <mergeCell ref="D5:D9"/>
    <mergeCell ref="E5:E9"/>
    <mergeCell ref="F5:F9"/>
    <mergeCell ref="G5:G9"/>
    <mergeCell ref="H5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Скопцова Ю.М.</cp:lastModifiedBy>
  <cp:lastPrinted>2013-02-06T13:06:10Z</cp:lastPrinted>
  <dcterms:created xsi:type="dcterms:W3CDTF">2013-02-06T12:58:53Z</dcterms:created>
  <dcterms:modified xsi:type="dcterms:W3CDTF">2013-02-21T11:20:35Z</dcterms:modified>
  <cp:category/>
  <cp:version/>
  <cp:contentType/>
  <cp:contentStatus/>
</cp:coreProperties>
</file>