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695" tabRatio="645" activeTab="0"/>
  </bookViews>
  <sheets>
    <sheet name="гос 2016" sheetId="1" r:id="rId1"/>
    <sheet name="мун 2016 " sheetId="2" r:id="rId2"/>
  </sheets>
  <externalReferences>
    <externalReference r:id="rId5"/>
  </externalReferences>
  <definedNames>
    <definedName name="_xlnm.Print_Titles" localSheetId="0">'гос 2016'!$6:$7</definedName>
    <definedName name="_xlnm.Print_Titles" localSheetId="1">'мун 2016 '!$6:$7</definedName>
    <definedName name="_xlnm.Print_Area" localSheetId="0">'гос 2016'!$A$1:$P$261</definedName>
    <definedName name="_xlnm.Print_Area" localSheetId="1">'мун 2016 '!$A$1:$P$315</definedName>
  </definedNames>
  <calcPr fullCalcOnLoad="1"/>
</workbook>
</file>

<file path=xl/sharedStrings.xml><?xml version="1.0" encoding="utf-8"?>
<sst xmlns="http://schemas.openxmlformats.org/spreadsheetml/2006/main" count="2341" uniqueCount="402">
  <si>
    <t/>
  </si>
  <si>
    <t>ППГП</t>
  </si>
  <si>
    <t>ГРБС</t>
  </si>
  <si>
    <t>Рз</t>
  </si>
  <si>
    <t>Пр</t>
  </si>
  <si>
    <t>НР</t>
  </si>
  <si>
    <t>ВР</t>
  </si>
  <si>
    <t>1</t>
  </si>
  <si>
    <t>2</t>
  </si>
  <si>
    <t>3</t>
  </si>
  <si>
    <t>7</t>
  </si>
  <si>
    <t>11</t>
  </si>
  <si>
    <t>01</t>
  </si>
  <si>
    <t>02</t>
  </si>
  <si>
    <t>04</t>
  </si>
  <si>
    <t>05</t>
  </si>
  <si>
    <t>Национальная экономика</t>
  </si>
  <si>
    <t>08</t>
  </si>
  <si>
    <t>Образование</t>
  </si>
  <si>
    <t>07</t>
  </si>
  <si>
    <t>09</t>
  </si>
  <si>
    <t>Жилищно-коммунальное хозяйство</t>
  </si>
  <si>
    <t>14</t>
  </si>
  <si>
    <t>Коммунальное хозяйство</t>
  </si>
  <si>
    <t>Здравоохранение</t>
  </si>
  <si>
    <t>Развитие здравоохранения Брянской области (2014 - 2020 годы)</t>
  </si>
  <si>
    <t>Стационарная медицинская помощь</t>
  </si>
  <si>
    <t>Амбулаторная помощь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</si>
  <si>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</si>
  <si>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</si>
  <si>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</si>
  <si>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</si>
  <si>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</si>
  <si>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Развитие культуры и туризма в Брянской области (2014 - 2020 годы)</t>
  </si>
  <si>
    <t>15</t>
  </si>
  <si>
    <t>Культура, кинематография</t>
  </si>
  <si>
    <t>Культура</t>
  </si>
  <si>
    <t>Развитие образования и науки Брянской области (2014 - 2020 годы)</t>
  </si>
  <si>
    <t>16</t>
  </si>
  <si>
    <t>Дошкольное образование</t>
  </si>
  <si>
    <t>Общее образование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</si>
  <si>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</si>
  <si>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17</t>
  </si>
  <si>
    <t>Подпрограмма "Устойчивое развитие сельских территорий" (2014 - 2020 годы)</t>
  </si>
  <si>
    <t>19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</si>
  <si>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</si>
  <si>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</si>
  <si>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</si>
  <si>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</si>
  <si>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</si>
  <si>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</si>
  <si>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</si>
  <si>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</si>
  <si>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Физическая культура</t>
  </si>
  <si>
    <t>Массовый спорт</t>
  </si>
  <si>
    <t>в том числе:</t>
  </si>
  <si>
    <t>Срок ввода в действие</t>
  </si>
  <si>
    <t>кв.м</t>
  </si>
  <si>
    <t>мест</t>
  </si>
  <si>
    <t>Заказчик: ГКУ "Управление капитального строительства Брянской области"</t>
  </si>
  <si>
    <t>Карачевский район</t>
  </si>
  <si>
    <t>Брянский район</t>
  </si>
  <si>
    <t>Суражский район</t>
  </si>
  <si>
    <t>км</t>
  </si>
  <si>
    <t>Злынковский район</t>
  </si>
  <si>
    <t>Комаричский район</t>
  </si>
  <si>
    <t>Навлинский район</t>
  </si>
  <si>
    <t>г. Клинцы</t>
  </si>
  <si>
    <t>г.Стародуб</t>
  </si>
  <si>
    <t>Климовский район</t>
  </si>
  <si>
    <t>Клетнянский район</t>
  </si>
  <si>
    <t>Трубчевский район</t>
  </si>
  <si>
    <t>Заказчик: КУ "Управление автомобильных дорог Брянской области"</t>
  </si>
  <si>
    <t>чел.в смену</t>
  </si>
  <si>
    <t>ОБЪЕКТЫ МУНИЦИПАЛЬНОЙ СОБСТВЕННОСТИ, ВСЕГО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</si>
  <si>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</si>
  <si>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</si>
  <si>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Жуковский район</t>
  </si>
  <si>
    <t>Развитие и совершенствование сети автомобильных дорог местного значения общего пользования</t>
  </si>
  <si>
    <t>Софинансирование объектов капитальных вложений муниципальной собственности</t>
  </si>
  <si>
    <t>Севский район</t>
  </si>
  <si>
    <t xml:space="preserve">Субсидии на софинансирование объектов капитального строительства муниципальной собственности </t>
  </si>
  <si>
    <t>коек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</si>
  <si>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</si>
  <si>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</si>
  <si>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 xml:space="preserve">Суражский район 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</si>
  <si>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(2011-2016 годы)</t>
  </si>
  <si>
    <t>Департамент здравоохранения Брянской области</t>
  </si>
  <si>
    <t>Другие вопросы в области национальной экономики</t>
  </si>
  <si>
    <t xml:space="preserve">детский сад г. Стародуб </t>
  </si>
  <si>
    <t>Брасовский район</t>
  </si>
  <si>
    <t>Клинцовский район</t>
  </si>
  <si>
    <t>Стародубский район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</si>
  <si>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</si>
  <si>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</si>
  <si>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</si>
  <si>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инвестиции в объекты капитального строительства государственной (муниципальной) собственности</t>
  </si>
  <si>
    <t>Развитие топливно-энергетического комплекса и жилищно-коммунального хозяйства Брянской области (2014 - 2020 годы)</t>
  </si>
  <si>
    <t>Департамент топливно-энергетического комплекса и жилищно-коммунального хозяйства Брянской области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</si>
  <si>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</si>
  <si>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Почепский район</t>
  </si>
  <si>
    <t>Подпрограмма "Чистая вода" (2015 - 2020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</si>
  <si>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</si>
  <si>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Климовская специальная (коррекционная) школа-интернат для детей-сирот и детей, оставшихся без попечения родителей (реконструкция)</t>
  </si>
  <si>
    <t>Обеспечение реализации полномочий высшего исполнительного органа государственной власти Брянской области (2014 - 2020 годы)</t>
  </si>
  <si>
    <t>Заказчик: ГАУЗ "Брянская городская больница №1"</t>
  </si>
  <si>
    <t>Строительство и реконструкция систем водоснабжения для населенных пунктов Брянской области</t>
  </si>
  <si>
    <t>км                       скваж.</t>
  </si>
  <si>
    <t>11                             2</t>
  </si>
  <si>
    <t xml:space="preserve">км                   скваж.                   </t>
  </si>
  <si>
    <t>5,26                                 2</t>
  </si>
  <si>
    <t>5,19                           2</t>
  </si>
  <si>
    <t>м2</t>
  </si>
  <si>
    <t>914,25</t>
  </si>
  <si>
    <t>150   925,49</t>
  </si>
  <si>
    <t>Реконструкция Первомайского моста через р. Десна в Бежицком районе г. Брянска (1 пусковой комплекс)</t>
  </si>
  <si>
    <t>Реконструкция  автомобильной дороги "Брянск-Новозыбков"-Мглин на участке  км  20+300 -  км 30+450  в Почепском районе Брянской области (2 пусковой комплекс  на участке км 25+300 - км 30+450)</t>
  </si>
  <si>
    <t xml:space="preserve">Комаричский район </t>
  </si>
  <si>
    <t>Красногорский район</t>
  </si>
  <si>
    <t>Погарский район</t>
  </si>
  <si>
    <t>Реконструкция автомобильной дороги Погар-Стародуб   в Погарском и Стародубском районах Брянской области</t>
  </si>
  <si>
    <t>Дятьковское городское поселение</t>
  </si>
  <si>
    <t>Департамент сельского хозяйства Брянской области</t>
  </si>
  <si>
    <t>817</t>
  </si>
  <si>
    <t>Сельское хозяйство и рыболовство</t>
  </si>
  <si>
    <t>Устойчивое развитие сельских территорий</t>
  </si>
  <si>
    <t xml:space="preserve">Строительство автомобильной дороги Подъезд к зерноскладу ООО "Сельхозник" в н.п.Чаянка от автомобильной дороги "Локоть - Кретово" - Турищево на км 35+800  в Брасовском районе Брянской области </t>
  </si>
  <si>
    <t xml:space="preserve">Строительство автомобильной дороги Подъезд к производственной базе ООО "АПК Суслово" от автомобильной дороги   "Локоть - Кретово" - Турищево - Суслово на км 6+500  в Брасовском районе Брянской области </t>
  </si>
  <si>
    <t>Дубровский район</t>
  </si>
  <si>
    <t>Жирятинский район</t>
  </si>
  <si>
    <t>Строительство автомобильной дороги Куприна-Сомово на участке Куприна-граница Орловской области в Карачевском районе Брянской области (вблизи н.п. Сомово Шаблыкинского района Орловской области)</t>
  </si>
  <si>
    <t>Унечский район</t>
  </si>
  <si>
    <t>Строительство автомобильной дороги Подъезд к ФАПу и детскому саду в с.Писаревка от автомобильной дороги Унеча-Мглин на км 10+891 в Унечском районе  Брянской области</t>
  </si>
  <si>
    <t>Охрана окружающей среды, воспроизводство и использование природных ресурсов Брянской области (2014 - 2020 годы)</t>
  </si>
  <si>
    <t>Департамент природных ресурсов и экологии Брянской области</t>
  </si>
  <si>
    <t>Другие вопросы в области охраны окружающей среды</t>
  </si>
  <si>
    <t>808</t>
  </si>
  <si>
    <t>06</t>
  </si>
  <si>
    <t>Охрана окружающей среды</t>
  </si>
  <si>
    <t>га</t>
  </si>
  <si>
    <t>куб.м/сут.</t>
  </si>
  <si>
    <t>0</t>
  </si>
  <si>
    <t>Бошинское сельское поселение Карачевского района</t>
  </si>
  <si>
    <t>водоснабжение комплексной жилой застройки в н.п. Бошино Карачевского района Брянской области</t>
  </si>
  <si>
    <t>электроснабжение комплексной жилой застройки в н.п. Бошино Карачевского района Брянской области</t>
  </si>
  <si>
    <t>газификация комплексной жилой застройки в н.п. Бошино Карачевского района Брянской области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</si>
  <si>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</t>
  </si>
  <si>
    <t>Департамент культуры Брянской области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</si>
  <si>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</si>
  <si>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уч. мест</t>
  </si>
  <si>
    <t>Реконструкция здания бывшего детского сада под поликлиническое отделение Белоберезковской участковой больницы ГБУЗ "Трубчевская ЦРБ"</t>
  </si>
  <si>
    <t>Лечебный корпус городской больницы №4 по ул. Бежицкой в Советском районе г. Брянска</t>
  </si>
  <si>
    <t>Врачебная амбулатория с офисом врача общей (семейной) практики в пгт Кокоревка Суземского района</t>
  </si>
  <si>
    <t>Детский сад-ясли в микрорайоне по ул.Флотской в Бежицком районе г.Брянска</t>
  </si>
  <si>
    <t xml:space="preserve">Водоснабжение н.п. Алексеевка </t>
  </si>
  <si>
    <t>Реконструкция водоснабжения н.п. Лутна (1 очередь строительства)</t>
  </si>
  <si>
    <t>Реконструкция водопроводных сетей н.п. Вышков (2 очередь строительства)</t>
  </si>
  <si>
    <t>Водоснабжение н.п. Сачковичи (1 очередь строительства)</t>
  </si>
  <si>
    <t>Водоснабжение  н.п. Оболешево</t>
  </si>
  <si>
    <t>Газификация н.п. Клетня</t>
  </si>
  <si>
    <t>Бассейн по ул. 2-я Мичурина в Володарском районе в г.Брянске</t>
  </si>
  <si>
    <t>Спортивно-оздоровительный комплекс в микрорайоне "Шибенец" г. Фокино Дятьковского района</t>
  </si>
  <si>
    <t xml:space="preserve">Строительство теннисного центра, г.Брянск </t>
  </si>
  <si>
    <t>Реконструкция очистных сооружений в г. Стародуб</t>
  </si>
  <si>
    <t>лечебный корпус Суражской ЦРБ г. Сураж</t>
  </si>
  <si>
    <t>Водоснабжение н.п. Хвощевка</t>
  </si>
  <si>
    <t>Сельский Дом культуры на 200 мест в п.Погребы Брасовского района</t>
  </si>
  <si>
    <t>Реконструкция муниципального стадиона "Снежеть" в г.Карачеве</t>
  </si>
  <si>
    <t xml:space="preserve">Роддом (2 пусковой комплекс) г.Клинцы </t>
  </si>
  <si>
    <t>Мглинский район</t>
  </si>
  <si>
    <t xml:space="preserve">Газификация н.п. Католино </t>
  </si>
  <si>
    <t>Газификация н.п. Николаевка</t>
  </si>
  <si>
    <t>Дятьковский район</t>
  </si>
  <si>
    <t>Газификация н.п. Ольшаница</t>
  </si>
  <si>
    <t>Газификация н.п. Корчминка</t>
  </si>
  <si>
    <t xml:space="preserve">Строительство автомобильной дороги Брянск - Урицкий в Брянском районе Брянской области (1 этап) 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</si>
  <si>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</si>
  <si>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Суражское городское поселение Суражского района</t>
  </si>
  <si>
    <t>Реконструкция водопроводной сети по ул. Мглинская в г. Сураже Суражского района</t>
  </si>
  <si>
    <t>2016г.</t>
  </si>
  <si>
    <t>Управление физической культуры и спорта Брянской области</t>
  </si>
  <si>
    <t>Заказчик: ГАУ "Спортивный клуб "Брянск"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</si>
  <si>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</si>
  <si>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Строительство автомобильной дороги Подъезд к производственной базе К(Ф) Х "Минаев С.Ю." от автомобильной дороги "Брянск-Смоленск"-Жирятино на км 18+000 в Жирятинском районе  Брянской области</t>
  </si>
  <si>
    <t xml:space="preserve">Строительство автомобильной дороги Подъезд к МТФ в н.п. Спиридонова Буда  от автомобильной дороги Злынка-Кожановка на км 14+510 в Злынковском районе Брянской области </t>
  </si>
  <si>
    <t xml:space="preserve">Строительство автомобильной дороги Подъезд к МТФ в н.п. Денисковичи  от автомобильной дороги Злынка-Лысые-Карпиловка на км 16+800 в Злынковском районе Брянской области </t>
  </si>
  <si>
    <t xml:space="preserve">Строительство автомобильной дороги Подъезд к МТФ в н.п. Большие Щербиничи  от автомобильной дороги Карпиловка-Большие Щербиничи на км 6+480  в Злынковском районе Брянской области </t>
  </si>
  <si>
    <t>ОМ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</si>
  <si>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</si>
  <si>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33</t>
  </si>
  <si>
    <t>11260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</si>
  <si>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</si>
  <si>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Развитие инфраструктуры сферы образования</t>
  </si>
  <si>
    <t>Развитие инфраструктуры сферы культуры</t>
  </si>
  <si>
    <t>Развитие инфраструктуры сферы здравоохранения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</si>
  <si>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</si>
  <si>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Газификация населенных пунктов и объектов социальной инфраструктуры, модернизация объектов коммунальной инфраструктуры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</si>
  <si>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</si>
  <si>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инфраструктуры сферы физической культуры и спорта</t>
  </si>
  <si>
    <t>Реализация мероприятий по государственной поддержке субъектов малого и среднего предпринимательства 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</si>
  <si>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</si>
  <si>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</si>
  <si>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</si>
  <si>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11270</t>
  </si>
  <si>
    <t>R0180</t>
  </si>
  <si>
    <t>16130</t>
  </si>
  <si>
    <t>Субсидии на осуществление  капитальных вложений в объекты капитального строительства государственной (муниципальной) собственности автономным учреждениям</t>
  </si>
  <si>
    <t>в том числе кредиторская задолженность за работы, выполненные в 2015 году</t>
  </si>
  <si>
    <t>Реконструкция водопроводных сетей н.п. Злынка (1 очередь строительства)</t>
  </si>
  <si>
    <t>строительство водоснабжения в н.п. Лубошево</t>
  </si>
  <si>
    <t>Строительство автомобильной дороги Небольсинский - Станция Эдазия в Жуковском районе Брянской области</t>
  </si>
  <si>
    <t xml:space="preserve">строительство автомобильной дороги Чаусы - Сопычи в Погарском районе Брянской области  </t>
  </si>
  <si>
    <t>реконструкция автомобильной дороги "Брянск - Новозыбков" - Мглин на участке км 10+300-км 20+300, 2 пусковой комплекс км 15+300-км 20+300 в Почепском районе Брянской области</t>
  </si>
  <si>
    <t>реконструкция  автомобильной дороги "Брянск-Новозыбков"-Мглин на участке  км  20+300 -  км 30+450  в Почепском районе Брянской области (1 пусковой комплекс на участке км 20+300 - км 25+300)</t>
  </si>
  <si>
    <t>Строительство автомобильной дороги "Почеп-Жирятино"-Кувшиново в Почепском районе Брянской области</t>
  </si>
  <si>
    <t>Реконструкция автомобильной дороги "Брянск-Новозыбков"-Стародуб на участке км 8+200-км 20+550,  в Стародубском районе Брянской области</t>
  </si>
  <si>
    <t>Реконструкция автомобильной дороги Трубчевск-Погар на участке км 1+300-км 30+760,  в Трубчевском и Погарском районах Брянской области</t>
  </si>
  <si>
    <t>г. Сельцо</t>
  </si>
  <si>
    <t>Трубчевский  район</t>
  </si>
  <si>
    <t>газификация н.п. Дольск</t>
  </si>
  <si>
    <t xml:space="preserve">строительство автомобильной дороги Подъезд к ФАПу и детскому саду в с. Писаревка от автомобильной дороги Унеча-Мглин на км 10+891 в Унечском районе Брянской области </t>
  </si>
  <si>
    <t>Городской округ "город Брянск"</t>
  </si>
  <si>
    <t>Муниципальное образование "город Дятьково"</t>
  </si>
  <si>
    <t>Гордеевский район</t>
  </si>
  <si>
    <t>Реконструкция водопроводной сети в с. Гордеевка ул 15 лет Октября</t>
  </si>
  <si>
    <t>Выгоничский район</t>
  </si>
  <si>
    <t>Реконструкция водозаборного узла  в н. п. Выгоничи, ул.Свердлова,20, Выгоничского района</t>
  </si>
  <si>
    <t xml:space="preserve">Водоснабжение н.п. Старая Кашовка  (1 очередь строительства) </t>
  </si>
  <si>
    <t>Заказчик: ГБУК "Брянский государственный краеведческий музей"</t>
  </si>
  <si>
    <t>Перевод отопления учреждений и организаций социально-культурной сферы на природный газ</t>
  </si>
  <si>
    <t>Строительство автомобильной дороги Красное-Кретово в Брасовском районе Брянской области (завершающий этап)</t>
  </si>
  <si>
    <t>Реконструкция  автомобильной дороги "Брянск-Новозыбков"-Мглин на участке  км  30+450 -  км 46+040  в Мглинском  районе Брянской области</t>
  </si>
  <si>
    <t>Реконструкция путепровода через железнодорожные пути станции Брянск I в Володарском районе г.Брянска</t>
  </si>
  <si>
    <t>пос.    смену</t>
  </si>
  <si>
    <t>3,337                              2</t>
  </si>
  <si>
    <t>0,076                              2</t>
  </si>
  <si>
    <t>Скв.</t>
  </si>
  <si>
    <t>1,358                              2</t>
  </si>
  <si>
    <t>5,78                             1</t>
  </si>
  <si>
    <t>км                            скваж.</t>
  </si>
  <si>
    <t>1,62                              2</t>
  </si>
  <si>
    <t>3,72                                   2</t>
  </si>
  <si>
    <t>посещ.</t>
  </si>
  <si>
    <t>м3/сут</t>
  </si>
  <si>
    <t>чел.</t>
  </si>
  <si>
    <t>Экономическое  развитие, инвестиционная политика  и  инновационная  экономика Брянской  области(2014-2020 годы)</t>
  </si>
  <si>
    <t>Государственная  поддержка  малого и среднего предпринимательства в Брянской области (2014-2020 годы)</t>
  </si>
  <si>
    <t>чел/см</t>
  </si>
  <si>
    <t>2016</t>
  </si>
  <si>
    <t>2018г.                 (1 этап)</t>
  </si>
  <si>
    <t xml:space="preserve">Реконструкция автомобильной дороги по ул. Гоголя в г. Дятьково </t>
  </si>
  <si>
    <t>в том числе кредиторская задолженность за работы, выполненные в 2014 году</t>
  </si>
  <si>
    <t>в том числе кредиторская задолженность за работы, выполненные в 2014-2015 годах</t>
  </si>
  <si>
    <t>в том числе кредиторская задолженность за работы, выполненные в 2013-2015 годах</t>
  </si>
  <si>
    <t>Реконструкция автомобильной дороги Мглин-Сураж на участке км 2+000-км 30+200  в Мглинском и Суражском районах Брянской области</t>
  </si>
  <si>
    <t xml:space="preserve">Реконструкция мостового перехода через р.Десна на км 6+681 автомобильной дороги "Брянск-Смоленск"-Жуковка в Жуковском районе Брянской области </t>
  </si>
  <si>
    <t xml:space="preserve">Реконструкция автомобильной дороги Стародуб-Климово   в Стародубском и Климовском районах Брянской области </t>
  </si>
  <si>
    <t>Газификация н.п. Ляличи</t>
  </si>
  <si>
    <t>Рогнединский район</t>
  </si>
  <si>
    <t xml:space="preserve">Газификация н.п. Бологча </t>
  </si>
  <si>
    <t xml:space="preserve">Газопровод низкого давления по ул. Совхозной в д. Большой Крупец </t>
  </si>
  <si>
    <t>Реконструкция водоснабжения н.п. Дунаевский</t>
  </si>
  <si>
    <t xml:space="preserve">Водоснабжение н.п. Клюковники </t>
  </si>
  <si>
    <t xml:space="preserve">Реконструкция водоснабжения н.п. Жары  </t>
  </si>
  <si>
    <t>Водоснабжение н.п.Рассуха Унечского района</t>
  </si>
  <si>
    <t>Водоснабжение н.п. Писаревка</t>
  </si>
  <si>
    <t>2016 (3,3 км)</t>
  </si>
  <si>
    <t>Газификация ул. Мельникова</t>
  </si>
  <si>
    <t>г. Сураж</t>
  </si>
  <si>
    <t>Нераспределенный резерв</t>
  </si>
  <si>
    <t xml:space="preserve">«Создание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обучения» (2016-2025 годы) </t>
  </si>
  <si>
    <t>ОБЪЕКТЫ ГОСУДАРСТВЕННОЙ СОБСТВЕННОСТИ, ВСЕГО</t>
  </si>
  <si>
    <t>Физкультурно-оздоровительный комплекс, г.Сураж</t>
  </si>
  <si>
    <t>физкультурно-оздоровительный комплекс п.г.т. Комаричи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</si>
  <si>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</si>
  <si>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</si>
  <si>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</si>
  <si>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</si>
  <si>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Взносы Брянской области в уставные капиталы хозяйственных обществ</t>
  </si>
  <si>
    <t>Субсидии на осуществление капитальных вложений
в объекты капитального строительства государственной
(муниципальной) собственности государственным
(муниципальным) унитарным предприятиям</t>
  </si>
  <si>
    <t>ГУП "Унечский ветсанутильзавод" Брянской области</t>
  </si>
  <si>
    <t>м3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</si>
  <si>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</si>
  <si>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R0140</t>
  </si>
  <si>
    <t>Реконструкция водопроводных сетей в н.п. Березовка</t>
  </si>
  <si>
    <t xml:space="preserve">Строительство водопроводной сети в  н.п. Гулевка </t>
  </si>
  <si>
    <t>благоустройство микрорайона "Дружба" с. Глинищево Брянского района</t>
  </si>
  <si>
    <t>объект</t>
  </si>
  <si>
    <t>строительство автомобильных дорог в  микрорайоне "Дружба" с.Глинищево Брянского района</t>
  </si>
  <si>
    <t>Дворец единоборств в Советском районе г. Брянска</t>
  </si>
  <si>
    <t>Строительство нового здания областного театра кукол по ул.Пушкина, 12</t>
  </si>
  <si>
    <t>г. Стародуб</t>
  </si>
  <si>
    <t>Насосная станция II подъёма и резервуар воды по ул.Чехова для водоснабжения г.Стародуба (1 очередь строительства. Водозаборные сооружения)</t>
  </si>
  <si>
    <t>65м3/ч</t>
  </si>
  <si>
    <t>газификация ФАП н.п.Дубровка</t>
  </si>
  <si>
    <t>Строительство водоснабжения в н.п.Стеклянная Радица</t>
  </si>
  <si>
    <t>Реконструкция водоснабжения н.п.Красная Слобода (1 очередь строительства)</t>
  </si>
  <si>
    <t>Водоснабжение н.п. Занковка</t>
  </si>
  <si>
    <t>Суземский район</t>
  </si>
  <si>
    <t>Газификация библиотеки н.п.Новенькое</t>
  </si>
  <si>
    <t>Реконструкция автомобильной дороги Унеча-Сураж на участке км 17+970-км 25+060, в Суражском районе Брянской области</t>
  </si>
  <si>
    <t>R4200</t>
  </si>
  <si>
    <t>Реконструкция  закрытого ледового стадиона "Десна", г.Брянск, ул.Кромская д.48а</t>
  </si>
  <si>
    <t>R4950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</si>
  <si>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 за счет средств бюджета субъекта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</si>
  <si>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строительства,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</si>
  <si>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Строительство автомобильной дороги Подъезд к производственной базе СПК "Зимницкий" от автомобильной дороги Дубровка-Вязовск на км 2+400 в Дубровском районе Брянской области</t>
  </si>
  <si>
    <t xml:space="preserve">Строительство автомобильной дороги Подъезд к МТФ в н.п.Суворово ООО СП "Дружба"  от автомобильной дороги   "Брянск - Новозыбков" - Погар - Гремяч (обход г.Погара) на км 2+600   в Погарском районе Брянской области </t>
  </si>
  <si>
    <t>Строительство автомобильной дороги Подъезд к ферме КРС ООО Агрофирма "Слон"  от автомобильной дороги "Украина"-Бересток на км 10+600  в Севском районе Брянской области (1 пусковой комплекс)</t>
  </si>
  <si>
    <t xml:space="preserve">Строительство автомобильной дороги Подъезд к производственной базе СПК "Союз" от автомобильной дороги "Украина" - Асовица" - Голышино на км 4+450  в Севском районе Брянской области </t>
  </si>
  <si>
    <t xml:space="preserve">Строительство автомобильной дороги Подъезд к ферме КРС в н.п.Азаровка  от автомобильной дороги "Погар - Стародуб" - Андрейковичи на км 23+900 Погарского района Брянской области </t>
  </si>
  <si>
    <t xml:space="preserve">Строительство автомобильной дороги Подъезд к ферме КРС колхоз "Новая Жизнь" в с.Курковичи от автомобильной дороги   Стародуб - Курковичи на км 33+100 в Стародубском районе Брянской области </t>
  </si>
  <si>
    <t xml:space="preserve">Строительство автомобильной дороги Подъезд к ферме КРС КФХ  Пашутко В.Н. в с.Демьянки от автомобильной дороги  "Стародуб-Курковичи"-Демьянки-Азаровка на км 2+500   в Стародубском районе Брянской области </t>
  </si>
  <si>
    <t xml:space="preserve">Строительство автомобильной дороги Подъезд к ферме КРС колхоз "Имени Правды" в с.Запольские Халеевичи от автомобильной дороги   "Мартьяновка - Стародуб" - Запольские Халеевичи на км 5+700   в Стародубском районе Брянской области </t>
  </si>
  <si>
    <t>Реконструкция музея-усадьбы А.К. Толстого. Брянская обл., Почепский р-н, с. Красный Рог</t>
  </si>
  <si>
    <t>Реконструкция здания литературно-мемориального музея А.К.Толстого (Охотничий замок) в с. Красный Рог Почепского района Брянской области</t>
  </si>
  <si>
    <t>Водоснабжение н.п. Свень Транспортная Брянского района</t>
  </si>
  <si>
    <t>м3                   м.п.                     м3/ч</t>
  </si>
  <si>
    <t>50                        2384                      2,0</t>
  </si>
  <si>
    <t>Сооружение водозаборной скважины с подключением к существующей водопроводной сети в н.п. Латыши Жуковского района</t>
  </si>
  <si>
    <t>м3/ч                           м.п               м</t>
  </si>
  <si>
    <t>25                       770                    190</t>
  </si>
  <si>
    <t>Строительство водозаборного сооружения в н.п. Рубежное Климовского района</t>
  </si>
  <si>
    <t>4,54               50</t>
  </si>
  <si>
    <t>Любохонское городское поселение Дятьковского района</t>
  </si>
  <si>
    <t>Реконструкция артезианской скважины №4 по ул. Ленина в п.Любохна Дятьковского района Брянской области</t>
  </si>
  <si>
    <t>м                        м3</t>
  </si>
  <si>
    <t>175                  30</t>
  </si>
  <si>
    <t>м.п.                        м3</t>
  </si>
  <si>
    <t>26                             50</t>
  </si>
  <si>
    <t xml:space="preserve">Белоберезковское городское поселение Трубчевского района </t>
  </si>
  <si>
    <t xml:space="preserve">м.п.                       </t>
  </si>
  <si>
    <t>Унечское городское поселение Унечского района</t>
  </si>
  <si>
    <t>Централизованое водоснабжение залинейной части города Унеча Унечского района Брянской области (1 очередь строительства)</t>
  </si>
  <si>
    <t xml:space="preserve">м3/ч                           м.п               </t>
  </si>
  <si>
    <t xml:space="preserve">160                  3585 </t>
  </si>
  <si>
    <t>реконструкция терапевтического корпуса Жуковской ЦРБ, г.Жуковка</t>
  </si>
  <si>
    <t xml:space="preserve">Строительство автомобильной дороги Подъезд к МТФ в н.п.Кожановка от автомобильной дороги Новозыбков-Деменка-Кожановка на км 42+940 в Злынковском районе Брянской области </t>
  </si>
  <si>
    <t>Строительство ВЗУ производительностью 40 м3/ч по ул. Комарова в г.Дятьково Брянской области</t>
  </si>
  <si>
    <t>реконструкция здания библиотеки (бывшего кинотеатра "Родина") в п.г.т.Климово</t>
  </si>
  <si>
    <t>Создание туристско-рекреационного кластера "Хрустальный город", Брянская область. (Строительство (реконструкция) инженерных сетей и объектов обеспечивающей инфраструктуры. 1этап- обустройство сквера по адресу: Брянская область, г. Дятьково (в районе пересечения ул. Гоголя и ул. Ленина))</t>
  </si>
  <si>
    <t>поликлиника на 150 посещений терапевтического корпуса и первый этаж терапевтического корпуса на 50 коек районной больницы н.п.Глинищево</t>
  </si>
  <si>
    <t>Субсидии на софинасирование капитальных вложений в объекты государственной (муниципальной) собственности</t>
  </si>
  <si>
    <t>Реконструкция водоснабжения н.п. Красный Завод (1 очередь строительства)</t>
  </si>
  <si>
    <t>Газификация ул. Александра Ковалевского в г. Сураже</t>
  </si>
  <si>
    <t>Газификация н.п. Суховерхово</t>
  </si>
  <si>
    <t>ОТЧЕТ</t>
  </si>
  <si>
    <t xml:space="preserve"> об исполнении перечня объектов капитальных вложений</t>
  </si>
  <si>
    <t xml:space="preserve"> муниципальной собственности Брянской области </t>
  </si>
  <si>
    <t xml:space="preserve">за январь-июнь 2016 года </t>
  </si>
  <si>
    <t>(рублей)</t>
  </si>
  <si>
    <t>Утверждено</t>
  </si>
  <si>
    <t xml:space="preserve">Освоено </t>
  </si>
  <si>
    <t>Исполнено</t>
  </si>
  <si>
    <t>% испол-нения</t>
  </si>
  <si>
    <t xml:space="preserve">Наименование </t>
  </si>
  <si>
    <t xml:space="preserve">ГП </t>
  </si>
  <si>
    <t>Еди-ница измере-ния</t>
  </si>
  <si>
    <t>Мощ-ность</t>
  </si>
  <si>
    <t>Строительство полигона ТБО в г.Жуковке</t>
  </si>
  <si>
    <t xml:space="preserve">Строительство водозабора в п.Радица-Крыловка Бежицкого района г.Брянска  </t>
  </si>
  <si>
    <t xml:space="preserve">Реконструкция водозаборного узла в н.п.  Лопушь, ул.Молодежная, 2 «А», Выгоничского района </t>
  </si>
  <si>
    <t>Строительство ВЗУ в н.п.Пушкарная Слобода с прокладкой водопроводной сети до ул. С-Щедрина в г. Севске Брянской области (2-я очередь)</t>
  </si>
  <si>
    <t>Водонапорная башня по ул.Грибанова в г. Сураж Брянской области</t>
  </si>
  <si>
    <t xml:space="preserve">Реконструкция водопровода пгтБелая Березка Трубчевского района </t>
  </si>
  <si>
    <t>морфологический корпус г.Клинцы</t>
  </si>
  <si>
    <t>строительство детского сада в г.Сельцо</t>
  </si>
  <si>
    <t xml:space="preserve">Водоснабжение ул.Партизанской, Ромашина, Крыловской и Новой  в  н.п.Толмачево (1 очередь строительства) </t>
  </si>
  <si>
    <t>Строительство водопроводной сети по ул. Карла Маркса в с.Смолевичи</t>
  </si>
  <si>
    <t>Газификация ул. Дегтярева, Луговой, Заречной в н.п.Дятьковичи</t>
  </si>
  <si>
    <t>г. Брянск</t>
  </si>
  <si>
    <t xml:space="preserve">Реконструкция автомобильной дороги по ул. Фокина в г.Дятьково </t>
  </si>
  <si>
    <t>пристройка к МБОУ СОШ № 2 пгт.Клетня Брянской области</t>
  </si>
  <si>
    <t>%                        испол-нения</t>
  </si>
  <si>
    <t>пос/см кв.м</t>
  </si>
  <si>
    <t xml:space="preserve">об исполнении перечня объектов бюджетных инвестиций </t>
  </si>
  <si>
    <t>государственной собственности Брянской области</t>
  </si>
  <si>
    <t xml:space="preserve">Директор департамента строительства и архитектуры Брянской области  </t>
  </si>
  <si>
    <t>Г.Н. Солодун</t>
  </si>
  <si>
    <t>Водоснабжение ул.Мельникова в г.Сураже</t>
  </si>
  <si>
    <t>Латышева Н.А. 72-14-81</t>
  </si>
  <si>
    <t>Реконструкция и техническое перевооружение Центра обработки вызовов Системы - 112 Брянской области по адресу:г.Брянск,ул.Бондаренко,8</t>
  </si>
  <si>
    <t>Перинатальный центр по адресу: Брянская область, г.Брянск, ул.Камозина, 11 мощностью 130 коек</t>
  </si>
  <si>
    <t>Реконструкция здания детского сада под офис врача общей (семейной) практики в н.п.Ущерпье Клинцовского района</t>
  </si>
  <si>
    <t>Детский сад на 115 мест в н.п.Мичуринский Брянского района</t>
  </si>
  <si>
    <t>Водозаборное сооружение ул.Плауновка в н.п. Смотрова Буда</t>
  </si>
  <si>
    <t>Очистные сооружения пгтКомаричи</t>
  </si>
  <si>
    <t>Строительство канализационных сетей н.п.Комаричи (1 очередь строительства)</t>
  </si>
  <si>
    <t>Наружние сети канализации пгт.Красная Гора</t>
  </si>
  <si>
    <t>Очистные сооружения н.п.Навля</t>
  </si>
  <si>
    <t>газификация фельдшерско-акушерского пункта по ул.Школьной, 8 д. Строительная Слобода</t>
  </si>
  <si>
    <t>Реконструкция  автомобильной дороги Унеча-Сураж  на участке км 17+970 - км 25+060 в Суражском районе Брянской области (1 пусковой комплекс км 17+970 - км 21+970)</t>
  </si>
  <si>
    <t>Обустройство горнолыжной трассы в Советском районе г.Брянска</t>
  </si>
  <si>
    <t>Дом спорта "Олимпийские надежды" пр. Московский, 106б, Фокинский район, г.Брянск</t>
  </si>
  <si>
    <t xml:space="preserve">Бассейн спорткомплекса пгт.Климово </t>
  </si>
  <si>
    <t>Реконструкция стадиона "Десна" в Бежицком районе, г. Брянск                                (в том числе 1 этап реконструкции)</t>
  </si>
  <si>
    <t>Реконструкция воздухоопорной оболочки спортивного комплекса с катком (ледовый дворец "Пересвет"), г. Брянск, ул.Кромская, д.48а</t>
  </si>
  <si>
    <t>Брянский областной промышленный парк по ул.Красноармейская, д.103. Реконструкция.</t>
  </si>
  <si>
    <t>Директор департамента строительства и архитектуры Брянской области</t>
  </si>
  <si>
    <t>Реконструкция водоснабжения н.п.Косичи (1 очередь строительства)</t>
  </si>
  <si>
    <t>Водоснабжение н.п.Влазовичи (3 очередь строительства)</t>
  </si>
  <si>
    <t>Реконструкция водоснабжения н.п.Лесное (1 очередь строительства)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</si>
</sst>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61"/>
      <name val="Arial"/>
      <family val="2"/>
    </font>
    <font>
      <i/>
      <sz val="9"/>
      <name val="Arial"/>
      <family val="2"/>
    </font>
    <font>
      <b/>
      <sz val="16"/>
      <name val="Times New Roman"/>
      <family val="1"/>
    </font>
    <font>
      <sz val="7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2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2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top" wrapText="1"/>
    </xf>
    <xf numFmtId="0" fontId="9" fillId="32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36" borderId="0" xfId="0" applyFont="1" applyFill="1" applyAlignment="1">
      <alignment vertical="top" wrapText="1"/>
    </xf>
    <xf numFmtId="0" fontId="9" fillId="32" borderId="0" xfId="0" applyFont="1" applyFill="1" applyAlignment="1">
      <alignment horizontal="center" vertical="top" wrapText="1"/>
    </xf>
    <xf numFmtId="0" fontId="10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vertical="top" wrapText="1"/>
    </xf>
    <xf numFmtId="0" fontId="5" fillId="36" borderId="0" xfId="0" applyFont="1" applyFill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top" wrapText="1"/>
    </xf>
    <xf numFmtId="0" fontId="5" fillId="36" borderId="0" xfId="0" applyFont="1" applyFill="1" applyAlignment="1">
      <alignment vertical="top" wrapText="1"/>
    </xf>
    <xf numFmtId="0" fontId="9" fillId="36" borderId="0" xfId="0" applyFont="1" applyFill="1" applyAlignment="1">
      <alignment vertical="top" wrapText="1"/>
    </xf>
    <xf numFmtId="0" fontId="0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center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right"/>
    </xf>
    <xf numFmtId="4" fontId="66" fillId="0" borderId="11" xfId="0" applyNumberFormat="1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top" wrapText="1"/>
    </xf>
    <xf numFmtId="0" fontId="67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" fontId="13" fillId="36" borderId="10" xfId="0" applyNumberFormat="1" applyFont="1" applyFill="1" applyBorder="1" applyAlignment="1">
      <alignment horizontal="right" wrapText="1"/>
    </xf>
    <xf numFmtId="4" fontId="68" fillId="36" borderId="10" xfId="0" applyNumberFormat="1" applyFont="1" applyFill="1" applyBorder="1" applyAlignment="1">
      <alignment horizontal="right" wrapText="1"/>
    </xf>
    <xf numFmtId="4" fontId="17" fillId="36" borderId="10" xfId="52" applyNumberFormat="1" applyFont="1" applyFill="1" applyBorder="1" applyAlignment="1">
      <alignment horizontal="right" wrapText="1"/>
      <protection/>
    </xf>
    <xf numFmtId="4" fontId="14" fillId="36" borderId="10" xfId="52" applyNumberFormat="1" applyFont="1" applyFill="1" applyBorder="1" applyAlignment="1">
      <alignment horizontal="right" wrapText="1"/>
      <protection/>
    </xf>
    <xf numFmtId="4" fontId="18" fillId="36" borderId="10" xfId="52" applyNumberFormat="1" applyFont="1" applyFill="1" applyBorder="1" applyAlignment="1">
      <alignment horizontal="right" wrapText="1"/>
      <protection/>
    </xf>
    <xf numFmtId="4" fontId="17" fillId="36" borderId="10" xfId="0" applyNumberFormat="1" applyFont="1" applyFill="1" applyBorder="1" applyAlignment="1">
      <alignment horizontal="right" wrapText="1"/>
    </xf>
    <xf numFmtId="4" fontId="14" fillId="36" borderId="10" xfId="0" applyNumberFormat="1" applyFont="1" applyFill="1" applyBorder="1" applyAlignment="1">
      <alignment horizontal="right" wrapText="1"/>
    </xf>
    <xf numFmtId="4" fontId="18" fillId="36" borderId="10" xfId="0" applyNumberFormat="1" applyFont="1" applyFill="1" applyBorder="1" applyAlignment="1">
      <alignment horizontal="right" wrapText="1"/>
    </xf>
    <xf numFmtId="4" fontId="69" fillId="36" borderId="10" xfId="0" applyNumberFormat="1" applyFont="1" applyFill="1" applyBorder="1" applyAlignment="1">
      <alignment horizontal="right"/>
    </xf>
    <xf numFmtId="4" fontId="70" fillId="36" borderId="10" xfId="0" applyNumberFormat="1" applyFont="1" applyFill="1" applyBorder="1" applyAlignment="1">
      <alignment horizontal="right"/>
    </xf>
    <xf numFmtId="4" fontId="71" fillId="36" borderId="10" xfId="0" applyNumberFormat="1" applyFont="1" applyFill="1" applyBorder="1" applyAlignment="1">
      <alignment horizontal="right"/>
    </xf>
    <xf numFmtId="4" fontId="72" fillId="36" borderId="10" xfId="0" applyNumberFormat="1" applyFont="1" applyFill="1" applyBorder="1" applyAlignment="1">
      <alignment horizontal="right" wrapText="1"/>
    </xf>
    <xf numFmtId="4" fontId="73" fillId="36" borderId="10" xfId="0" applyNumberFormat="1" applyFont="1" applyFill="1" applyBorder="1" applyAlignment="1">
      <alignment horizontal="right" wrapText="1"/>
    </xf>
    <xf numFmtId="4" fontId="71" fillId="36" borderId="10" xfId="0" applyNumberFormat="1" applyFont="1" applyFill="1" applyBorder="1" applyAlignment="1">
      <alignment horizontal="right" wrapText="1"/>
    </xf>
    <xf numFmtId="4" fontId="13" fillId="36" borderId="10" xfId="0" applyNumberFormat="1" applyFont="1" applyFill="1" applyBorder="1" applyAlignment="1">
      <alignment horizontal="right"/>
    </xf>
    <xf numFmtId="4" fontId="19" fillId="36" borderId="10" xfId="0" applyNumberFormat="1" applyFont="1" applyFill="1" applyBorder="1" applyAlignment="1">
      <alignment horizontal="right"/>
    </xf>
    <xf numFmtId="4" fontId="19" fillId="36" borderId="10" xfId="0" applyNumberFormat="1" applyFont="1" applyFill="1" applyBorder="1" applyAlignment="1">
      <alignment/>
    </xf>
    <xf numFmtId="4" fontId="13" fillId="36" borderId="10" xfId="0" applyNumberFormat="1" applyFont="1" applyFill="1" applyBorder="1" applyAlignment="1">
      <alignment/>
    </xf>
    <xf numFmtId="4" fontId="19" fillId="36" borderId="10" xfId="0" applyNumberFormat="1" applyFont="1" applyFill="1" applyBorder="1" applyAlignment="1">
      <alignment horizontal="right" wrapText="1"/>
    </xf>
    <xf numFmtId="4" fontId="68" fillId="36" borderId="10" xfId="0" applyNumberFormat="1" applyFont="1" applyFill="1" applyBorder="1" applyAlignment="1">
      <alignment wrapText="1"/>
    </xf>
    <xf numFmtId="0" fontId="16" fillId="32" borderId="10" xfId="0" applyFont="1" applyFill="1" applyBorder="1" applyAlignment="1">
      <alignment horizontal="right" wrapText="1"/>
    </xf>
    <xf numFmtId="182" fontId="16" fillId="32" borderId="10" xfId="0" applyNumberFormat="1" applyFont="1" applyFill="1" applyBorder="1" applyAlignment="1">
      <alignment horizontal="right" wrapText="1"/>
    </xf>
    <xf numFmtId="0" fontId="74" fillId="0" borderId="10" xfId="0" applyFont="1" applyBorder="1" applyAlignment="1">
      <alignment horizontal="right" wrapText="1"/>
    </xf>
    <xf numFmtId="0" fontId="74" fillId="36" borderId="10" xfId="0" applyFont="1" applyFill="1" applyBorder="1" applyAlignment="1">
      <alignment horizontal="right" wrapText="1"/>
    </xf>
    <xf numFmtId="0" fontId="23" fillId="32" borderId="10" xfId="0" applyFont="1" applyFill="1" applyBorder="1" applyAlignment="1">
      <alignment horizontal="center" wrapText="1"/>
    </xf>
    <xf numFmtId="0" fontId="16" fillId="36" borderId="10" xfId="0" applyFont="1" applyFill="1" applyBorder="1" applyAlignment="1">
      <alignment horizontal="right" wrapText="1"/>
    </xf>
    <xf numFmtId="2" fontId="16" fillId="32" borderId="10" xfId="0" applyNumberFormat="1" applyFont="1" applyFill="1" applyBorder="1" applyAlignment="1">
      <alignment horizontal="right" wrapText="1"/>
    </xf>
    <xf numFmtId="1" fontId="16" fillId="32" borderId="10" xfId="0" applyNumberFormat="1" applyFont="1" applyFill="1" applyBorder="1" applyAlignment="1">
      <alignment horizontal="right" wrapText="1"/>
    </xf>
    <xf numFmtId="0" fontId="23" fillId="32" borderId="10" xfId="0" applyFont="1" applyFill="1" applyBorder="1" applyAlignment="1">
      <alignment horizontal="right" wrapText="1"/>
    </xf>
    <xf numFmtId="4" fontId="16" fillId="32" borderId="10" xfId="0" applyNumberFormat="1" applyFont="1" applyFill="1" applyBorder="1" applyAlignment="1">
      <alignment horizontal="right" wrapText="1"/>
    </xf>
    <xf numFmtId="185" fontId="16" fillId="32" borderId="10" xfId="0" applyNumberFormat="1" applyFont="1" applyFill="1" applyBorder="1" applyAlignment="1">
      <alignment horizontal="right" wrapText="1"/>
    </xf>
    <xf numFmtId="0" fontId="23" fillId="36" borderId="10" xfId="0" applyFont="1" applyFill="1" applyBorder="1" applyAlignment="1">
      <alignment horizontal="right" wrapText="1"/>
    </xf>
    <xf numFmtId="4" fontId="16" fillId="36" borderId="10" xfId="0" applyNumberFormat="1" applyFont="1" applyFill="1" applyBorder="1" applyAlignment="1">
      <alignment horizontal="right" wrapText="1"/>
    </xf>
    <xf numFmtId="185" fontId="16" fillId="36" borderId="10" xfId="0" applyNumberFormat="1" applyFont="1" applyFill="1" applyBorder="1" applyAlignment="1">
      <alignment horizontal="right" wrapText="1"/>
    </xf>
    <xf numFmtId="49" fontId="16" fillId="32" borderId="10" xfId="0" applyNumberFormat="1" applyFont="1" applyFill="1" applyBorder="1" applyAlignment="1">
      <alignment horizontal="right" wrapText="1"/>
    </xf>
    <xf numFmtId="49" fontId="16" fillId="36" borderId="10" xfId="0" applyNumberFormat="1" applyFont="1" applyFill="1" applyBorder="1" applyAlignment="1">
      <alignment horizontal="right" wrapText="1"/>
    </xf>
    <xf numFmtId="3" fontId="16" fillId="36" borderId="10" xfId="0" applyNumberFormat="1" applyFont="1" applyFill="1" applyBorder="1" applyAlignment="1">
      <alignment horizontal="right" wrapText="1"/>
    </xf>
    <xf numFmtId="1" fontId="16" fillId="36" borderId="10" xfId="0" applyNumberFormat="1" applyFont="1" applyFill="1" applyBorder="1" applyAlignment="1">
      <alignment horizontal="right" wrapText="1"/>
    </xf>
    <xf numFmtId="2" fontId="75" fillId="0" borderId="10" xfId="0" applyNumberFormat="1" applyFont="1" applyBorder="1" applyAlignment="1">
      <alignment horizontal="left" wrapText="1"/>
    </xf>
    <xf numFmtId="0" fontId="25" fillId="36" borderId="10" xfId="0" applyFont="1" applyFill="1" applyBorder="1" applyAlignment="1">
      <alignment horizontal="left" wrapText="1"/>
    </xf>
    <xf numFmtId="0" fontId="21" fillId="36" borderId="10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left" wrapText="1"/>
    </xf>
    <xf numFmtId="0" fontId="14" fillId="0" borderId="10" xfId="52" applyFont="1" applyFill="1" applyBorder="1" applyAlignment="1">
      <alignment horizontal="left" wrapText="1"/>
      <protection/>
    </xf>
    <xf numFmtId="0" fontId="16" fillId="0" borderId="10" xfId="52" applyFont="1" applyFill="1" applyBorder="1" applyAlignment="1">
      <alignment horizontal="right" wrapText="1"/>
      <protection/>
    </xf>
    <xf numFmtId="49" fontId="23" fillId="36" borderId="10" xfId="0" applyNumberFormat="1" applyFont="1" applyFill="1" applyBorder="1" applyAlignment="1">
      <alignment horizontal="right" wrapText="1"/>
    </xf>
    <xf numFmtId="4" fontId="23" fillId="32" borderId="10" xfId="0" applyNumberFormat="1" applyFont="1" applyFill="1" applyBorder="1" applyAlignment="1">
      <alignment horizontal="right" wrapText="1"/>
    </xf>
    <xf numFmtId="1" fontId="23" fillId="32" borderId="10" xfId="0" applyNumberFormat="1" applyFont="1" applyFill="1" applyBorder="1" applyAlignment="1">
      <alignment horizontal="right" wrapText="1"/>
    </xf>
    <xf numFmtId="4" fontId="23" fillId="36" borderId="10" xfId="0" applyNumberFormat="1" applyFont="1" applyFill="1" applyBorder="1" applyAlignment="1">
      <alignment horizontal="right" wrapText="1"/>
    </xf>
    <xf numFmtId="1" fontId="23" fillId="36" borderId="10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wrapText="1"/>
    </xf>
    <xf numFmtId="0" fontId="24" fillId="32" borderId="10" xfId="0" applyFont="1" applyFill="1" applyBorder="1" applyAlignment="1">
      <alignment horizontal="right" wrapText="1"/>
    </xf>
    <xf numFmtId="0" fontId="76" fillId="36" borderId="10" xfId="0" applyFont="1" applyFill="1" applyBorder="1" applyAlignment="1">
      <alignment horizontal="right" wrapText="1"/>
    </xf>
    <xf numFmtId="0" fontId="13" fillId="36" borderId="10" xfId="0" applyFont="1" applyFill="1" applyBorder="1" applyAlignment="1">
      <alignment horizontal="left" wrapText="1"/>
    </xf>
    <xf numFmtId="0" fontId="17" fillId="0" borderId="10" xfId="52" applyFont="1" applyFill="1" applyBorder="1" applyAlignment="1">
      <alignment horizontal="left" wrapText="1"/>
      <protection/>
    </xf>
    <xf numFmtId="0" fontId="68" fillId="0" borderId="10" xfId="0" applyFont="1" applyFill="1" applyBorder="1" applyAlignment="1">
      <alignment horizontal="left" wrapText="1"/>
    </xf>
    <xf numFmtId="0" fontId="72" fillId="0" borderId="10" xfId="0" applyFont="1" applyFill="1" applyBorder="1" applyAlignment="1">
      <alignment horizontal="left" wrapText="1"/>
    </xf>
    <xf numFmtId="2" fontId="69" fillId="0" borderId="10" xfId="0" applyNumberFormat="1" applyFont="1" applyBorder="1" applyAlignment="1">
      <alignment horizontal="left" wrapText="1"/>
    </xf>
    <xf numFmtId="2" fontId="70" fillId="0" borderId="10" xfId="0" applyNumberFormat="1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72" fillId="37" borderId="10" xfId="0" applyFont="1" applyFill="1" applyBorder="1" applyAlignment="1">
      <alignment horizontal="left" wrapText="1"/>
    </xf>
    <xf numFmtId="0" fontId="68" fillId="37" borderId="10" xfId="0" applyFont="1" applyFill="1" applyBorder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horizontal="left" wrapText="1"/>
    </xf>
    <xf numFmtId="0" fontId="19" fillId="36" borderId="10" xfId="0" applyFont="1" applyFill="1" applyBorder="1" applyAlignment="1">
      <alignment horizontal="left" wrapText="1"/>
    </xf>
    <xf numFmtId="0" fontId="72" fillId="36" borderId="10" xfId="0" applyFont="1" applyFill="1" applyBorder="1" applyAlignment="1">
      <alignment horizontal="left" wrapText="1"/>
    </xf>
    <xf numFmtId="0" fontId="19" fillId="36" borderId="12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4" fontId="72" fillId="36" borderId="10" xfId="0" applyNumberFormat="1" applyFont="1" applyFill="1" applyBorder="1" applyAlignment="1">
      <alignment wrapText="1"/>
    </xf>
    <xf numFmtId="4" fontId="73" fillId="36" borderId="10" xfId="0" applyNumberFormat="1" applyFont="1" applyFill="1" applyBorder="1" applyAlignment="1">
      <alignment wrapText="1"/>
    </xf>
    <xf numFmtId="4" fontId="20" fillId="36" borderId="10" xfId="0" applyNumberFormat="1" applyFont="1" applyFill="1" applyBorder="1" applyAlignment="1">
      <alignment horizontal="right"/>
    </xf>
    <xf numFmtId="4" fontId="69" fillId="36" borderId="10" xfId="0" applyNumberFormat="1" applyFont="1" applyFill="1" applyBorder="1" applyAlignment="1">
      <alignment horizontal="right" wrapText="1"/>
    </xf>
    <xf numFmtId="185" fontId="72" fillId="36" borderId="10" xfId="0" applyNumberFormat="1" applyFont="1" applyFill="1" applyBorder="1" applyAlignment="1">
      <alignment horizontal="right" wrapText="1"/>
    </xf>
    <xf numFmtId="2" fontId="27" fillId="32" borderId="10" xfId="0" applyNumberFormat="1" applyFont="1" applyFill="1" applyBorder="1" applyAlignment="1">
      <alignment horizontal="right" wrapText="1"/>
    </xf>
    <xf numFmtId="185" fontId="27" fillId="32" borderId="10" xfId="0" applyNumberFormat="1" applyFont="1" applyFill="1" applyBorder="1" applyAlignment="1">
      <alignment horizontal="right" wrapText="1"/>
    </xf>
    <xf numFmtId="185" fontId="73" fillId="36" borderId="10" xfId="0" applyNumberFormat="1" applyFont="1" applyFill="1" applyBorder="1" applyAlignment="1">
      <alignment horizontal="right" wrapText="1"/>
    </xf>
    <xf numFmtId="0" fontId="72" fillId="36" borderId="10" xfId="0" applyFont="1" applyFill="1" applyBorder="1" applyAlignment="1">
      <alignment wrapText="1"/>
    </xf>
    <xf numFmtId="4" fontId="70" fillId="36" borderId="10" xfId="0" applyNumberFormat="1" applyFont="1" applyFill="1" applyBorder="1" applyAlignment="1">
      <alignment horizontal="right" wrapText="1"/>
    </xf>
    <xf numFmtId="185" fontId="68" fillId="36" borderId="10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top" wrapText="1"/>
    </xf>
    <xf numFmtId="4" fontId="13" fillId="0" borderId="13" xfId="0" applyNumberFormat="1" applyFont="1" applyFill="1" applyBorder="1" applyAlignment="1">
      <alignment horizontal="right" wrapText="1"/>
    </xf>
    <xf numFmtId="4" fontId="19" fillId="0" borderId="13" xfId="0" applyNumberFormat="1" applyFont="1" applyFill="1" applyBorder="1" applyAlignment="1">
      <alignment horizontal="right" wrapText="1"/>
    </xf>
    <xf numFmtId="4" fontId="69" fillId="0" borderId="13" xfId="0" applyNumberFormat="1" applyFont="1" applyFill="1" applyBorder="1" applyAlignment="1">
      <alignment horizontal="right" wrapText="1"/>
    </xf>
    <xf numFmtId="4" fontId="20" fillId="36" borderId="13" xfId="0" applyNumberFormat="1" applyFont="1" applyFill="1" applyBorder="1" applyAlignment="1">
      <alignment horizontal="right" wrapText="1"/>
    </xf>
    <xf numFmtId="4" fontId="19" fillId="36" borderId="13" xfId="0" applyNumberFormat="1" applyFont="1" applyFill="1" applyBorder="1" applyAlignment="1">
      <alignment horizontal="right" wrapText="1"/>
    </xf>
    <xf numFmtId="4" fontId="70" fillId="36" borderId="13" xfId="0" applyNumberFormat="1" applyFont="1" applyFill="1" applyBorder="1" applyAlignment="1">
      <alignment horizontal="right" wrapText="1"/>
    </xf>
    <xf numFmtId="4" fontId="69" fillId="36" borderId="13" xfId="0" applyNumberFormat="1" applyFont="1" applyFill="1" applyBorder="1" applyAlignment="1">
      <alignment horizontal="right" wrapText="1"/>
    </xf>
    <xf numFmtId="4" fontId="70" fillId="0" borderId="13" xfId="0" applyNumberFormat="1" applyFont="1" applyFill="1" applyBorder="1" applyAlignment="1">
      <alignment horizontal="right" wrapText="1"/>
    </xf>
    <xf numFmtId="4" fontId="71" fillId="0" borderId="13" xfId="0" applyNumberFormat="1" applyFont="1" applyFill="1" applyBorder="1" applyAlignment="1">
      <alignment horizontal="right" wrapText="1"/>
    </xf>
    <xf numFmtId="4" fontId="71" fillId="36" borderId="13" xfId="0" applyNumberFormat="1" applyFont="1" applyFill="1" applyBorder="1" applyAlignment="1">
      <alignment horizontal="right" wrapText="1"/>
    </xf>
    <xf numFmtId="4" fontId="17" fillId="0" borderId="13" xfId="0" applyNumberFormat="1" applyFont="1" applyFill="1" applyBorder="1" applyAlignment="1">
      <alignment horizontal="right" wrapText="1"/>
    </xf>
    <xf numFmtId="4" fontId="14" fillId="32" borderId="13" xfId="0" applyNumberFormat="1" applyFont="1" applyFill="1" applyBorder="1" applyAlignment="1">
      <alignment horizontal="right" wrapText="1"/>
    </xf>
    <xf numFmtId="4" fontId="17" fillId="32" borderId="13" xfId="0" applyNumberFormat="1" applyFont="1" applyFill="1" applyBorder="1" applyAlignment="1">
      <alignment horizontal="right" wrapText="1"/>
    </xf>
    <xf numFmtId="4" fontId="14" fillId="36" borderId="13" xfId="0" applyNumberFormat="1" applyFont="1" applyFill="1" applyBorder="1" applyAlignment="1">
      <alignment horizontal="right" wrapText="1"/>
    </xf>
    <xf numFmtId="4" fontId="18" fillId="32" borderId="13" xfId="0" applyNumberFormat="1" applyFont="1" applyFill="1" applyBorder="1" applyAlignment="1">
      <alignment horizontal="right" wrapText="1"/>
    </xf>
    <xf numFmtId="0" fontId="77" fillId="36" borderId="14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vertical="center" wrapText="1"/>
    </xf>
    <xf numFmtId="0" fontId="21" fillId="36" borderId="1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justify"/>
    </xf>
    <xf numFmtId="0" fontId="25" fillId="36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vertical="justify"/>
    </xf>
    <xf numFmtId="0" fontId="21" fillId="36" borderId="12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right" wrapText="1"/>
    </xf>
    <xf numFmtId="49" fontId="28" fillId="32" borderId="10" xfId="0" applyNumberFormat="1" applyFont="1" applyFill="1" applyBorder="1" applyAlignment="1">
      <alignment horizontal="right" wrapText="1"/>
    </xf>
    <xf numFmtId="0" fontId="29" fillId="32" borderId="10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wrapText="1"/>
    </xf>
    <xf numFmtId="2" fontId="28" fillId="0" borderId="10" xfId="0" applyNumberFormat="1" applyFont="1" applyFill="1" applyBorder="1" applyAlignment="1">
      <alignment horizontal="right" wrapText="1"/>
    </xf>
    <xf numFmtId="0" fontId="28" fillId="36" borderId="10" xfId="0" applyFont="1" applyFill="1" applyBorder="1" applyAlignment="1">
      <alignment horizontal="right" wrapText="1"/>
    </xf>
    <xf numFmtId="0" fontId="29" fillId="36" borderId="10" xfId="0" applyFont="1" applyFill="1" applyBorder="1" applyAlignment="1">
      <alignment horizontal="right" wrapText="1"/>
    </xf>
    <xf numFmtId="49" fontId="28" fillId="36" borderId="10" xfId="0" applyNumberFormat="1" applyFont="1" applyFill="1" applyBorder="1" applyAlignment="1">
      <alignment horizontal="right" wrapText="1"/>
    </xf>
    <xf numFmtId="49" fontId="28" fillId="0" borderId="10" xfId="0" applyNumberFormat="1" applyFont="1" applyFill="1" applyBorder="1" applyAlignment="1">
      <alignment horizontal="right" wrapText="1"/>
    </xf>
    <xf numFmtId="181" fontId="28" fillId="36" borderId="10" xfId="0" applyNumberFormat="1" applyFont="1" applyFill="1" applyBorder="1" applyAlignment="1">
      <alignment horizontal="right" wrapText="1"/>
    </xf>
    <xf numFmtId="0" fontId="2" fillId="36" borderId="0" xfId="0" applyFont="1" applyFill="1" applyAlignment="1">
      <alignment vertical="top" wrapText="1"/>
    </xf>
    <xf numFmtId="2" fontId="31" fillId="36" borderId="10" xfId="0" applyNumberFormat="1" applyFont="1" applyFill="1" applyBorder="1" applyAlignment="1">
      <alignment horizontal="right" wrapText="1"/>
    </xf>
    <xf numFmtId="0" fontId="19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wrapText="1"/>
    </xf>
    <xf numFmtId="0" fontId="19" fillId="36" borderId="10" xfId="0" applyFont="1" applyFill="1" applyBorder="1" applyAlignment="1">
      <alignment vertical="justify"/>
    </xf>
    <xf numFmtId="0" fontId="13" fillId="36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vertical="justify"/>
    </xf>
    <xf numFmtId="0" fontId="13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top" wrapText="1"/>
    </xf>
    <xf numFmtId="0" fontId="22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49" fontId="22" fillId="36" borderId="10" xfId="0" applyNumberFormat="1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left" wrapText="1"/>
    </xf>
    <xf numFmtId="0" fontId="16" fillId="0" borderId="10" xfId="52" applyFont="1" applyFill="1" applyBorder="1" applyAlignment="1">
      <alignment horizontal="left" wrapText="1"/>
      <protection/>
    </xf>
    <xf numFmtId="49" fontId="22" fillId="0" borderId="10" xfId="52" applyNumberFormat="1" applyFont="1" applyFill="1" applyBorder="1" applyAlignment="1">
      <alignment horizontal="left" wrapText="1"/>
      <protection/>
    </xf>
    <xf numFmtId="0" fontId="22" fillId="0" borderId="10" xfId="52" applyFont="1" applyFill="1" applyBorder="1" applyAlignment="1">
      <alignment horizontal="left" wrapText="1"/>
      <protection/>
    </xf>
    <xf numFmtId="49" fontId="16" fillId="0" borderId="10" xfId="52" applyNumberFormat="1" applyFont="1" applyFill="1" applyBorder="1" applyAlignment="1">
      <alignment horizontal="left" wrapText="1"/>
      <protection/>
    </xf>
    <xf numFmtId="49" fontId="77" fillId="37" borderId="10" xfId="0" applyNumberFormat="1" applyFont="1" applyFill="1" applyBorder="1" applyAlignment="1">
      <alignment horizontal="left" wrapText="1"/>
    </xf>
    <xf numFmtId="0" fontId="76" fillId="37" borderId="10" xfId="0" applyFont="1" applyFill="1" applyBorder="1" applyAlignment="1">
      <alignment horizontal="left" wrapText="1"/>
    </xf>
    <xf numFmtId="49" fontId="76" fillId="37" borderId="10" xfId="0" applyNumberFormat="1" applyFont="1" applyFill="1" applyBorder="1" applyAlignment="1">
      <alignment horizontal="left" wrapText="1"/>
    </xf>
    <xf numFmtId="0" fontId="22" fillId="32" borderId="15" xfId="0" applyFont="1" applyFill="1" applyBorder="1" applyAlignment="1">
      <alignment horizontal="left" wrapText="1"/>
    </xf>
    <xf numFmtId="0" fontId="76" fillId="37" borderId="15" xfId="0" applyFont="1" applyFill="1" applyBorder="1" applyAlignment="1">
      <alignment horizontal="left" wrapText="1"/>
    </xf>
    <xf numFmtId="0" fontId="74" fillId="0" borderId="10" xfId="0" applyFont="1" applyBorder="1" applyAlignment="1">
      <alignment horizontal="left"/>
    </xf>
    <xf numFmtId="49" fontId="74" fillId="0" borderId="10" xfId="0" applyNumberFormat="1" applyFont="1" applyBorder="1" applyAlignment="1">
      <alignment horizontal="left"/>
    </xf>
    <xf numFmtId="49" fontId="16" fillId="32" borderId="10" xfId="0" applyNumberFormat="1" applyFont="1" applyFill="1" applyBorder="1" applyAlignment="1">
      <alignment horizontal="left" wrapText="1"/>
    </xf>
    <xf numFmtId="49" fontId="16" fillId="36" borderId="10" xfId="0" applyNumberFormat="1" applyFont="1" applyFill="1" applyBorder="1" applyAlignment="1">
      <alignment horizontal="left" wrapText="1"/>
    </xf>
    <xf numFmtId="49" fontId="21" fillId="36" borderId="10" xfId="0" applyNumberFormat="1" applyFont="1" applyFill="1" applyBorder="1" applyAlignment="1">
      <alignment horizontal="left" wrapText="1"/>
    </xf>
    <xf numFmtId="49" fontId="23" fillId="36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left" wrapText="1"/>
    </xf>
    <xf numFmtId="0" fontId="76" fillId="32" borderId="10" xfId="0" applyFont="1" applyFill="1" applyBorder="1" applyAlignment="1">
      <alignment horizontal="left" wrapText="1"/>
    </xf>
    <xf numFmtId="0" fontId="76" fillId="36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21" fillId="36" borderId="12" xfId="0" applyFont="1" applyFill="1" applyBorder="1" applyAlignment="1">
      <alignment wrapText="1"/>
    </xf>
    <xf numFmtId="0" fontId="21" fillId="36" borderId="16" xfId="0" applyFont="1" applyFill="1" applyBorder="1" applyAlignment="1">
      <alignment wrapText="1"/>
    </xf>
    <xf numFmtId="0" fontId="21" fillId="36" borderId="12" xfId="0" applyFont="1" applyFill="1" applyBorder="1" applyAlignment="1">
      <alignment vertical="center" wrapText="1"/>
    </xf>
    <xf numFmtId="0" fontId="21" fillId="36" borderId="1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0" fontId="78" fillId="0" borderId="0" xfId="0" applyFont="1" applyFill="1" applyAlignment="1">
      <alignment horizontal="right" vertical="top" wrapText="1"/>
    </xf>
    <xf numFmtId="0" fontId="2" fillId="36" borderId="0" xfId="0" applyFont="1" applyFill="1" applyAlignment="1">
      <alignment horizontal="left" wrapText="1"/>
    </xf>
    <xf numFmtId="0" fontId="30" fillId="36" borderId="0" xfId="0" applyFont="1" applyFill="1" applyAlignment="1">
      <alignment horizontal="center" wrapText="1"/>
    </xf>
    <xf numFmtId="0" fontId="2" fillId="32" borderId="17" xfId="0" applyFont="1" applyFill="1" applyBorder="1" applyAlignment="1">
      <alignment horizontal="right" vertical="top" wrapText="1"/>
    </xf>
    <xf numFmtId="0" fontId="26" fillId="32" borderId="0" xfId="0" applyFont="1" applyFill="1" applyAlignment="1">
      <alignment horizontal="center" wrapText="1"/>
    </xf>
    <xf numFmtId="0" fontId="9" fillId="36" borderId="0" xfId="0" applyFont="1" applyFill="1" applyAlignment="1">
      <alignment horizontal="center"/>
    </xf>
    <xf numFmtId="0" fontId="21" fillId="36" borderId="12" xfId="0" applyFont="1" applyFill="1" applyBorder="1" applyAlignment="1">
      <alignment horizontal="left" wrapText="1"/>
    </xf>
    <xf numFmtId="0" fontId="21" fillId="36" borderId="16" xfId="0" applyFont="1" applyFill="1" applyBorder="1" applyAlignment="1">
      <alignment horizontal="left" wrapText="1"/>
    </xf>
    <xf numFmtId="0" fontId="30" fillId="36" borderId="0" xfId="0" applyFont="1" applyFill="1" applyAlignment="1">
      <alignment horizontal="left" vertical="top" wrapText="1"/>
    </xf>
    <xf numFmtId="0" fontId="15" fillId="32" borderId="17" xfId="0" applyFont="1" applyFill="1" applyBorder="1" applyAlignment="1">
      <alignment horizontal="right" vertical="top" wrapText="1"/>
    </xf>
    <xf numFmtId="0" fontId="4" fillId="36" borderId="0" xfId="0" applyFont="1" applyFill="1" applyAlignment="1">
      <alignment horizontal="center" vertical="justify"/>
    </xf>
    <xf numFmtId="0" fontId="9" fillId="32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5;&#1082;&#1091;&#1088;&#1089;&#1086;&#1074;%20&#1080;%20&#1082;&#1086;&#1085;&#1090;&#1088;&#1072;&#1082;&#1090;&#1086;&#1074;\&#1042;&#1077;&#1088;&#1082;&#1077;&#1077;&#1085;&#1082;&#1086;\&#1088;&#1077;&#1077;&#1089;&#1090;&#1088;%20&#1089;&#1077;&#1083;&#1086;\2016\5%20&#1092;&#1086;&#1088;&#1084;&#1072;%20&#1087;&#1086;%20&#1089;&#1077;&#1083;&#1100;&#1089;&#1080;&#1084;%20&#1076;&#1086;&#1088;&#1086;&#1075;&#1072;&#1084;%20(&#1082;%20&#1090;&#1077;&#1083;&#1077;&#1075;&#1088;&#1072;&#1084;&#1084;&#1077;)%202015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2)"/>
    </sheetNames>
    <sheetDataSet>
      <sheetData sheetId="3">
        <row r="23">
          <cell r="B23" t="str">
            <v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    </cell>
        </row>
        <row r="24">
          <cell r="B24" t="str">
            <v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    </cell>
        </row>
        <row r="25">
          <cell r="B25" t="str">
            <v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    </cell>
        </row>
        <row r="26">
          <cell r="B26" t="str">
    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</v>
          </cell>
        </row>
        <row r="28">
          <cell r="B28" t="str">
            <v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    </cell>
        </row>
        <row r="35">
          <cell r="B35" t="str">
            <v>Строительство автомобильной дороги Кветунь-Удолье  в Трубчевском районе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1"/>
  <sheetViews>
    <sheetView tabSelected="1" view="pageBreakPreview" zoomScale="98" zoomScaleNormal="85" zoomScaleSheetLayoutView="98" zoomScalePageLayoutView="0" workbookViewId="0" topLeftCell="A1">
      <pane xSplit="12" ySplit="7" topLeftCell="M237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H243" sqref="H243"/>
    </sheetView>
  </sheetViews>
  <sheetFormatPr defaultColWidth="9.33203125" defaultRowHeight="12.75"/>
  <cols>
    <col min="1" max="1" width="45.33203125" style="20" customWidth="1"/>
    <col min="2" max="2" width="4.33203125" style="26" customWidth="1"/>
    <col min="3" max="3" width="4.5" style="26" customWidth="1"/>
    <col min="4" max="5" width="4.83203125" style="26" customWidth="1"/>
    <col min="6" max="6" width="4.16015625" style="26" customWidth="1"/>
    <col min="7" max="7" width="4.5" style="26" customWidth="1"/>
    <col min="8" max="8" width="7.5" style="26" customWidth="1"/>
    <col min="9" max="9" width="4.83203125" style="26" customWidth="1"/>
    <col min="10" max="11" width="7" style="10" customWidth="1"/>
    <col min="12" max="12" width="6.33203125" style="26" customWidth="1"/>
    <col min="13" max="13" width="16.33203125" style="0" customWidth="1"/>
    <col min="14" max="14" width="16.5" style="0" customWidth="1"/>
    <col min="15" max="15" width="16.16015625" style="0" customWidth="1"/>
    <col min="16" max="16" width="6.83203125" style="0" customWidth="1"/>
  </cols>
  <sheetData>
    <row r="1" spans="1:16" s="13" customFormat="1" ht="18.75" customHeight="1">
      <c r="A1" s="202" t="s">
        <v>346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6.5" customHeight="1">
      <c r="A2" s="205" t="s">
        <v>375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3" customFormat="1" ht="17.25" customHeight="1">
      <c r="A3" s="205" t="s">
        <v>376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17.25" customHeight="1">
      <c r="A4" s="204" t="s">
        <v>349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ht="20.25" customHeight="1">
      <c r="A5" s="203" t="s">
        <v>350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35" ht="50.25" customHeight="1">
      <c r="A6" s="36" t="s">
        <v>355</v>
      </c>
      <c r="B6" s="38" t="s">
        <v>356</v>
      </c>
      <c r="C6" s="38" t="s">
        <v>1</v>
      </c>
      <c r="D6" s="38" t="s">
        <v>187</v>
      </c>
      <c r="E6" s="38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357</v>
      </c>
      <c r="K6" s="38" t="s">
        <v>358</v>
      </c>
      <c r="L6" s="38" t="s">
        <v>56</v>
      </c>
      <c r="M6" s="36" t="s">
        <v>351</v>
      </c>
      <c r="N6" s="36" t="s">
        <v>352</v>
      </c>
      <c r="O6" s="36" t="s">
        <v>353</v>
      </c>
      <c r="P6" s="37" t="s">
        <v>373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7.25" customHeight="1">
      <c r="A7" s="21" t="s">
        <v>7</v>
      </c>
      <c r="B7" s="4" t="s">
        <v>8</v>
      </c>
      <c r="C7" s="4" t="s">
        <v>9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120">
        <v>13</v>
      </c>
      <c r="N7" s="121">
        <v>14</v>
      </c>
      <c r="O7" s="121">
        <v>15</v>
      </c>
      <c r="P7" s="121">
        <v>16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4.75" customHeight="1">
      <c r="A8" s="139" t="s">
        <v>271</v>
      </c>
      <c r="B8" s="63"/>
      <c r="C8" s="63"/>
      <c r="D8" s="63"/>
      <c r="E8" s="63"/>
      <c r="F8" s="63"/>
      <c r="G8" s="63"/>
      <c r="H8" s="63"/>
      <c r="I8" s="63"/>
      <c r="J8" s="147"/>
      <c r="K8" s="147"/>
      <c r="L8" s="147"/>
      <c r="M8" s="122">
        <f>M10+M20+M47+M66+M82+M108+M213+M246</f>
        <v>739889051.39</v>
      </c>
      <c r="N8" s="122">
        <f>N10+N20+N47+N66+N82+N108+N213+N246</f>
        <v>141698091.59</v>
      </c>
      <c r="O8" s="122">
        <f>O10+O20+O47+O66+O82+O108+O213+O246</f>
        <v>172272683.07999998</v>
      </c>
      <c r="P8" s="119">
        <f>O8/M8*100</f>
        <v>23.28358322864194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 customHeight="1">
      <c r="A9" s="140" t="s">
        <v>55</v>
      </c>
      <c r="B9" s="63"/>
      <c r="C9" s="63"/>
      <c r="D9" s="63"/>
      <c r="E9" s="63"/>
      <c r="F9" s="63"/>
      <c r="G9" s="63"/>
      <c r="H9" s="63"/>
      <c r="I9" s="63"/>
      <c r="J9" s="147"/>
      <c r="K9" s="147"/>
      <c r="L9" s="147"/>
      <c r="M9" s="123"/>
      <c r="N9" s="123"/>
      <c r="O9" s="123"/>
      <c r="P9" s="119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13" customFormat="1" ht="48.75" customHeight="1">
      <c r="A10" s="138" t="s">
        <v>104</v>
      </c>
      <c r="B10" s="186" t="s">
        <v>94</v>
      </c>
      <c r="C10" s="79"/>
      <c r="D10" s="79"/>
      <c r="E10" s="79"/>
      <c r="F10" s="79"/>
      <c r="G10" s="79"/>
      <c r="H10" s="79"/>
      <c r="I10" s="79"/>
      <c r="J10" s="147"/>
      <c r="K10" s="147"/>
      <c r="L10" s="147"/>
      <c r="M10" s="124">
        <f aca="true" t="shared" si="0" ref="M10:O17">M11</f>
        <v>4717795</v>
      </c>
      <c r="N10" s="124">
        <f t="shared" si="0"/>
        <v>2208972.89</v>
      </c>
      <c r="O10" s="124">
        <f t="shared" si="0"/>
        <v>1619824.39</v>
      </c>
      <c r="P10" s="119">
        <f aca="true" t="shared" si="1" ref="P10:P72">O10/M10*100</f>
        <v>34.33435301873015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49.5" customHeight="1">
      <c r="A11" s="141" t="s">
        <v>188</v>
      </c>
      <c r="B11" s="186" t="s">
        <v>94</v>
      </c>
      <c r="C11" s="186" t="s">
        <v>141</v>
      </c>
      <c r="D11" s="186" t="s">
        <v>189</v>
      </c>
      <c r="E11" s="79"/>
      <c r="F11" s="186"/>
      <c r="G11" s="186"/>
      <c r="H11" s="186"/>
      <c r="I11" s="186"/>
      <c r="J11" s="148"/>
      <c r="K11" s="148"/>
      <c r="L11" s="147" t="s">
        <v>274</v>
      </c>
      <c r="M11" s="122">
        <f t="shared" si="0"/>
        <v>4717795</v>
      </c>
      <c r="N11" s="122">
        <f t="shared" si="0"/>
        <v>2208972.89</v>
      </c>
      <c r="O11" s="122">
        <f t="shared" si="0"/>
        <v>1619824.39</v>
      </c>
      <c r="P11" s="119">
        <f t="shared" si="1"/>
        <v>34.33435301873015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24" customHeight="1">
      <c r="A12" s="138" t="s">
        <v>28</v>
      </c>
      <c r="B12" s="186" t="s">
        <v>94</v>
      </c>
      <c r="C12" s="186" t="s">
        <v>141</v>
      </c>
      <c r="D12" s="186" t="s">
        <v>189</v>
      </c>
      <c r="E12" s="186">
        <v>819</v>
      </c>
      <c r="F12" s="186"/>
      <c r="G12" s="186"/>
      <c r="H12" s="186"/>
      <c r="I12" s="186"/>
      <c r="J12" s="148"/>
      <c r="K12" s="148"/>
      <c r="L12" s="147"/>
      <c r="M12" s="122">
        <f>M14</f>
        <v>4717795</v>
      </c>
      <c r="N12" s="122">
        <f>N14</f>
        <v>2208972.89</v>
      </c>
      <c r="O12" s="122">
        <f>O14</f>
        <v>1619824.39</v>
      </c>
      <c r="P12" s="119">
        <f t="shared" si="1"/>
        <v>34.33435301873015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24.75" customHeight="1">
      <c r="A13" s="138" t="s">
        <v>59</v>
      </c>
      <c r="B13" s="186" t="s">
        <v>94</v>
      </c>
      <c r="C13" s="186" t="s">
        <v>141</v>
      </c>
      <c r="D13" s="186" t="s">
        <v>189</v>
      </c>
      <c r="E13" s="186">
        <v>819</v>
      </c>
      <c r="F13" s="186"/>
      <c r="G13" s="186"/>
      <c r="H13" s="186"/>
      <c r="I13" s="186"/>
      <c r="J13" s="148"/>
      <c r="K13" s="148"/>
      <c r="L13" s="147"/>
      <c r="M13" s="122">
        <f>M14</f>
        <v>4717795</v>
      </c>
      <c r="N13" s="122">
        <f>N14</f>
        <v>2208972.89</v>
      </c>
      <c r="O13" s="122">
        <f>O14</f>
        <v>1619824.39</v>
      </c>
      <c r="P13" s="119">
        <f t="shared" si="1"/>
        <v>34.33435301873015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24.75" customHeight="1">
      <c r="A14" s="138" t="s">
        <v>93</v>
      </c>
      <c r="B14" s="186" t="s">
        <v>94</v>
      </c>
      <c r="C14" s="186" t="s">
        <v>141</v>
      </c>
      <c r="D14" s="186" t="s">
        <v>189</v>
      </c>
      <c r="E14" s="186">
        <v>819</v>
      </c>
      <c r="F14" s="186" t="s">
        <v>94</v>
      </c>
      <c r="G14" s="186"/>
      <c r="H14" s="186"/>
      <c r="I14" s="186"/>
      <c r="J14" s="148"/>
      <c r="K14" s="148"/>
      <c r="L14" s="147"/>
      <c r="M14" s="122">
        <f t="shared" si="0"/>
        <v>4717795</v>
      </c>
      <c r="N14" s="122">
        <f t="shared" si="0"/>
        <v>2208972.89</v>
      </c>
      <c r="O14" s="122">
        <f t="shared" si="0"/>
        <v>1619824.39</v>
      </c>
      <c r="P14" s="119">
        <f t="shared" si="1"/>
        <v>34.33435301873015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51.75" customHeight="1">
      <c r="A15" s="138" t="s">
        <v>95</v>
      </c>
      <c r="B15" s="186" t="s">
        <v>94</v>
      </c>
      <c r="C15" s="186" t="s">
        <v>141</v>
      </c>
      <c r="D15" s="186" t="s">
        <v>189</v>
      </c>
      <c r="E15" s="186">
        <v>819</v>
      </c>
      <c r="F15" s="186" t="s">
        <v>94</v>
      </c>
      <c r="G15" s="186" t="s">
        <v>20</v>
      </c>
      <c r="H15" s="186"/>
      <c r="I15" s="186"/>
      <c r="J15" s="148"/>
      <c r="K15" s="148"/>
      <c r="L15" s="147"/>
      <c r="M15" s="122">
        <f t="shared" si="0"/>
        <v>4717795</v>
      </c>
      <c r="N15" s="122">
        <f t="shared" si="0"/>
        <v>2208972.89</v>
      </c>
      <c r="O15" s="122">
        <f t="shared" si="0"/>
        <v>1619824.39</v>
      </c>
      <c r="P15" s="119">
        <f t="shared" si="1"/>
        <v>34.33435301873015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40.5" customHeight="1">
      <c r="A16" s="138" t="s">
        <v>30</v>
      </c>
      <c r="B16" s="186" t="s">
        <v>94</v>
      </c>
      <c r="C16" s="186" t="s">
        <v>141</v>
      </c>
      <c r="D16" s="186" t="s">
        <v>189</v>
      </c>
      <c r="E16" s="186">
        <v>819</v>
      </c>
      <c r="F16" s="186" t="s">
        <v>94</v>
      </c>
      <c r="G16" s="186" t="s">
        <v>20</v>
      </c>
      <c r="H16" s="186" t="s">
        <v>190</v>
      </c>
      <c r="I16" s="186"/>
      <c r="J16" s="148"/>
      <c r="K16" s="148"/>
      <c r="L16" s="147"/>
      <c r="M16" s="122">
        <f t="shared" si="0"/>
        <v>4717795</v>
      </c>
      <c r="N16" s="122">
        <f t="shared" si="0"/>
        <v>2208972.89</v>
      </c>
      <c r="O16" s="122">
        <f t="shared" si="0"/>
        <v>1619824.39</v>
      </c>
      <c r="P16" s="119">
        <f t="shared" si="1"/>
        <v>34.33435301873015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48" customHeight="1">
      <c r="A17" s="138" t="s">
        <v>96</v>
      </c>
      <c r="B17" s="186" t="s">
        <v>94</v>
      </c>
      <c r="C17" s="186" t="s">
        <v>141</v>
      </c>
      <c r="D17" s="186" t="s">
        <v>189</v>
      </c>
      <c r="E17" s="186">
        <v>819</v>
      </c>
      <c r="F17" s="186" t="s">
        <v>94</v>
      </c>
      <c r="G17" s="186" t="s">
        <v>20</v>
      </c>
      <c r="H17" s="186" t="s">
        <v>190</v>
      </c>
      <c r="I17" s="186" t="s">
        <v>32</v>
      </c>
      <c r="J17" s="148"/>
      <c r="K17" s="148"/>
      <c r="L17" s="147"/>
      <c r="M17" s="122">
        <f t="shared" si="0"/>
        <v>4717795</v>
      </c>
      <c r="N17" s="122">
        <f t="shared" si="0"/>
        <v>2208972.89</v>
      </c>
      <c r="O17" s="122">
        <f t="shared" si="0"/>
        <v>1619824.39</v>
      </c>
      <c r="P17" s="119">
        <f t="shared" si="1"/>
        <v>34.33435301873015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55.5" customHeight="1">
      <c r="A18" s="159" t="s">
        <v>381</v>
      </c>
      <c r="B18" s="187" t="s">
        <v>94</v>
      </c>
      <c r="C18" s="187" t="s">
        <v>141</v>
      </c>
      <c r="D18" s="187" t="s">
        <v>189</v>
      </c>
      <c r="E18" s="187">
        <v>819</v>
      </c>
      <c r="F18" s="187" t="s">
        <v>94</v>
      </c>
      <c r="G18" s="187" t="s">
        <v>20</v>
      </c>
      <c r="H18" s="187" t="s">
        <v>190</v>
      </c>
      <c r="I18" s="187" t="s">
        <v>32</v>
      </c>
      <c r="J18" s="148" t="s">
        <v>112</v>
      </c>
      <c r="K18" s="148" t="s">
        <v>113</v>
      </c>
      <c r="L18" s="148" t="s">
        <v>248</v>
      </c>
      <c r="M18" s="123">
        <f>5137500-419705</f>
        <v>4717795</v>
      </c>
      <c r="N18" s="50">
        <v>2208972.89</v>
      </c>
      <c r="O18" s="50">
        <v>1619824.39</v>
      </c>
      <c r="P18" s="113">
        <f t="shared" si="1"/>
        <v>34.33435301873015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16" s="16" customFormat="1" ht="24" customHeight="1">
      <c r="A19" s="142" t="s">
        <v>207</v>
      </c>
      <c r="B19" s="187"/>
      <c r="C19" s="187"/>
      <c r="D19" s="187"/>
      <c r="E19" s="187"/>
      <c r="F19" s="187"/>
      <c r="G19" s="187"/>
      <c r="H19" s="187"/>
      <c r="I19" s="187"/>
      <c r="J19" s="154"/>
      <c r="K19" s="154"/>
      <c r="L19" s="154"/>
      <c r="M19" s="125">
        <f>1497578.5+8900</f>
        <v>1506478.5</v>
      </c>
      <c r="N19" s="50"/>
      <c r="O19" s="51">
        <v>1506478.5</v>
      </c>
      <c r="P19" s="116">
        <f t="shared" si="1"/>
        <v>100</v>
      </c>
    </row>
    <row r="20" spans="1:35" ht="27.75" customHeight="1">
      <c r="A20" s="138" t="s">
        <v>25</v>
      </c>
      <c r="B20" s="79" t="s">
        <v>22</v>
      </c>
      <c r="C20" s="79">
        <v>0</v>
      </c>
      <c r="D20" s="79"/>
      <c r="E20" s="80"/>
      <c r="F20" s="80"/>
      <c r="G20" s="80"/>
      <c r="H20" s="80"/>
      <c r="I20" s="80"/>
      <c r="J20" s="147"/>
      <c r="K20" s="147"/>
      <c r="L20" s="147"/>
      <c r="M20" s="124">
        <f>M22+M32</f>
        <v>421593203.6</v>
      </c>
      <c r="N20" s="124">
        <f>N22+N32</f>
        <v>32851925.009999998</v>
      </c>
      <c r="O20" s="124">
        <f>O22+O32</f>
        <v>36015227.58</v>
      </c>
      <c r="P20" s="119">
        <f t="shared" si="1"/>
        <v>8.542648997295172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s="13" customFormat="1" ht="25.5" customHeight="1">
      <c r="A21" s="138" t="s">
        <v>194</v>
      </c>
      <c r="B21" s="79">
        <v>14</v>
      </c>
      <c r="C21" s="79">
        <v>0</v>
      </c>
      <c r="D21" s="79">
        <v>18</v>
      </c>
      <c r="E21" s="80"/>
      <c r="F21" s="80"/>
      <c r="G21" s="80"/>
      <c r="H21" s="80"/>
      <c r="I21" s="80"/>
      <c r="J21" s="147"/>
      <c r="K21" s="147"/>
      <c r="L21" s="147"/>
      <c r="M21" s="124">
        <f>M22+M32</f>
        <v>421593203.6</v>
      </c>
      <c r="N21" s="124">
        <f>N22+N32</f>
        <v>32851925.009999998</v>
      </c>
      <c r="O21" s="124">
        <f>O22+O32</f>
        <v>36015227.58</v>
      </c>
      <c r="P21" s="119">
        <f t="shared" si="1"/>
        <v>8.542648997295172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24" customHeight="1">
      <c r="A22" s="138" t="s">
        <v>87</v>
      </c>
      <c r="B22" s="79">
        <v>14</v>
      </c>
      <c r="C22" s="79">
        <v>0</v>
      </c>
      <c r="D22" s="79">
        <v>18</v>
      </c>
      <c r="E22" s="79">
        <v>814</v>
      </c>
      <c r="F22" s="80"/>
      <c r="G22" s="80"/>
      <c r="H22" s="80"/>
      <c r="I22" s="80"/>
      <c r="J22" s="147"/>
      <c r="K22" s="147"/>
      <c r="L22" s="147"/>
      <c r="M22" s="122">
        <f>M23</f>
        <v>382393503.6</v>
      </c>
      <c r="N22" s="122">
        <f aca="true" t="shared" si="2" ref="N22:O24">N23</f>
        <v>4646694.81</v>
      </c>
      <c r="O22" s="122">
        <f t="shared" si="2"/>
        <v>5819418.66</v>
      </c>
      <c r="P22" s="119">
        <f t="shared" si="1"/>
        <v>1.5218403569134276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3" customFormat="1" ht="17.25" customHeight="1">
      <c r="A23" s="138" t="s">
        <v>24</v>
      </c>
      <c r="B23" s="79">
        <v>14</v>
      </c>
      <c r="C23" s="79">
        <v>0</v>
      </c>
      <c r="D23" s="79">
        <v>18</v>
      </c>
      <c r="E23" s="79">
        <v>814</v>
      </c>
      <c r="F23" s="186" t="s">
        <v>20</v>
      </c>
      <c r="G23" s="80"/>
      <c r="H23" s="80"/>
      <c r="I23" s="80"/>
      <c r="J23" s="147"/>
      <c r="K23" s="147"/>
      <c r="L23" s="147"/>
      <c r="M23" s="122">
        <f>M24</f>
        <v>382393503.6</v>
      </c>
      <c r="N23" s="122">
        <f t="shared" si="2"/>
        <v>4646694.81</v>
      </c>
      <c r="O23" s="122">
        <f t="shared" si="2"/>
        <v>5819418.66</v>
      </c>
      <c r="P23" s="119">
        <f t="shared" si="1"/>
        <v>1.5218403569134276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3" customFormat="1" ht="18" customHeight="1">
      <c r="A24" s="138" t="s">
        <v>26</v>
      </c>
      <c r="B24" s="79">
        <v>14</v>
      </c>
      <c r="C24" s="79">
        <v>0</v>
      </c>
      <c r="D24" s="79">
        <v>18</v>
      </c>
      <c r="E24" s="79">
        <v>814</v>
      </c>
      <c r="F24" s="186" t="s">
        <v>20</v>
      </c>
      <c r="G24" s="186" t="s">
        <v>12</v>
      </c>
      <c r="H24" s="80"/>
      <c r="I24" s="80"/>
      <c r="J24" s="147"/>
      <c r="K24" s="147"/>
      <c r="L24" s="147"/>
      <c r="M24" s="122">
        <f>M25</f>
        <v>382393503.6</v>
      </c>
      <c r="N24" s="122">
        <f t="shared" si="2"/>
        <v>4646694.81</v>
      </c>
      <c r="O24" s="122">
        <f t="shared" si="2"/>
        <v>5819418.66</v>
      </c>
      <c r="P24" s="119">
        <f t="shared" si="1"/>
        <v>1.5218403569134276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3" customFormat="1" ht="69.75" customHeight="1">
      <c r="A25" s="138" t="s">
        <v>86</v>
      </c>
      <c r="B25" s="79" t="s">
        <v>22</v>
      </c>
      <c r="C25" s="79">
        <v>0</v>
      </c>
      <c r="D25" s="79">
        <v>18</v>
      </c>
      <c r="E25" s="79">
        <v>814</v>
      </c>
      <c r="F25" s="79" t="s">
        <v>20</v>
      </c>
      <c r="G25" s="79" t="s">
        <v>12</v>
      </c>
      <c r="H25" s="79">
        <v>13890</v>
      </c>
      <c r="I25" s="80"/>
      <c r="J25" s="147"/>
      <c r="K25" s="147"/>
      <c r="L25" s="147"/>
      <c r="M25" s="122">
        <f>M26+M29</f>
        <v>382393503.6</v>
      </c>
      <c r="N25" s="122">
        <f>N26+N29</f>
        <v>4646694.81</v>
      </c>
      <c r="O25" s="122">
        <f>O26+O29</f>
        <v>5819418.66</v>
      </c>
      <c r="P25" s="119">
        <f t="shared" si="1"/>
        <v>1.5218403569134276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63" customHeight="1">
      <c r="A26" s="139" t="s">
        <v>206</v>
      </c>
      <c r="B26" s="79" t="s">
        <v>22</v>
      </c>
      <c r="C26" s="79">
        <v>0</v>
      </c>
      <c r="D26" s="79">
        <v>18</v>
      </c>
      <c r="E26" s="79">
        <v>814</v>
      </c>
      <c r="F26" s="79" t="s">
        <v>20</v>
      </c>
      <c r="G26" s="79" t="s">
        <v>12</v>
      </c>
      <c r="H26" s="79">
        <v>13890</v>
      </c>
      <c r="I26" s="79">
        <v>465</v>
      </c>
      <c r="J26" s="147"/>
      <c r="K26" s="147"/>
      <c r="L26" s="147"/>
      <c r="M26" s="122">
        <f>M28</f>
        <v>13210425.68</v>
      </c>
      <c r="N26" s="122">
        <f>N28</f>
        <v>274796</v>
      </c>
      <c r="O26" s="122">
        <f>O28</f>
        <v>1474796</v>
      </c>
      <c r="P26" s="119">
        <f t="shared" si="1"/>
        <v>11.163879467054388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13" customFormat="1" ht="24">
      <c r="A27" s="139" t="s">
        <v>105</v>
      </c>
      <c r="B27" s="79"/>
      <c r="C27" s="79"/>
      <c r="D27" s="79"/>
      <c r="E27" s="79"/>
      <c r="F27" s="79"/>
      <c r="G27" s="79"/>
      <c r="H27" s="79"/>
      <c r="I27" s="79"/>
      <c r="J27" s="147"/>
      <c r="K27" s="147"/>
      <c r="L27" s="147"/>
      <c r="M27" s="122">
        <f>M28</f>
        <v>13210425.68</v>
      </c>
      <c r="N27" s="122">
        <f>N28</f>
        <v>274796</v>
      </c>
      <c r="O27" s="122">
        <f>O28</f>
        <v>1474796</v>
      </c>
      <c r="P27" s="119">
        <f t="shared" si="1"/>
        <v>11.163879467054388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39.75" customHeight="1">
      <c r="A28" s="160" t="s">
        <v>382</v>
      </c>
      <c r="B28" s="80" t="s">
        <v>22</v>
      </c>
      <c r="C28" s="80">
        <v>0</v>
      </c>
      <c r="D28" s="80">
        <v>18</v>
      </c>
      <c r="E28" s="80">
        <v>814</v>
      </c>
      <c r="F28" s="80" t="s">
        <v>20</v>
      </c>
      <c r="G28" s="80" t="s">
        <v>12</v>
      </c>
      <c r="H28" s="80">
        <v>13890</v>
      </c>
      <c r="I28" s="80">
        <v>465</v>
      </c>
      <c r="J28" s="147" t="s">
        <v>82</v>
      </c>
      <c r="K28" s="147">
        <v>130</v>
      </c>
      <c r="L28" s="147">
        <v>2016</v>
      </c>
      <c r="M28" s="123">
        <v>13210425.68</v>
      </c>
      <c r="N28" s="50">
        <v>274796</v>
      </c>
      <c r="O28" s="50">
        <v>1474796</v>
      </c>
      <c r="P28" s="113">
        <f t="shared" si="1"/>
        <v>11.163879467054388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s="13" customFormat="1" ht="37.5" customHeight="1">
      <c r="A29" s="139" t="s">
        <v>176</v>
      </c>
      <c r="B29" s="79" t="s">
        <v>22</v>
      </c>
      <c r="C29" s="79">
        <v>0</v>
      </c>
      <c r="D29" s="79">
        <v>18</v>
      </c>
      <c r="E29" s="79">
        <v>814</v>
      </c>
      <c r="F29" s="79" t="s">
        <v>20</v>
      </c>
      <c r="G29" s="79" t="s">
        <v>12</v>
      </c>
      <c r="H29" s="79">
        <v>13890</v>
      </c>
      <c r="I29" s="79">
        <v>823</v>
      </c>
      <c r="J29" s="147"/>
      <c r="K29" s="147"/>
      <c r="L29" s="147"/>
      <c r="M29" s="122">
        <f aca="true" t="shared" si="3" ref="M29:O30">M30</f>
        <v>369183077.92</v>
      </c>
      <c r="N29" s="122">
        <f t="shared" si="3"/>
        <v>4371898.81</v>
      </c>
      <c r="O29" s="122">
        <f t="shared" si="3"/>
        <v>4344622.66</v>
      </c>
      <c r="P29" s="119">
        <f t="shared" si="1"/>
        <v>1.1768206399052386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s="13" customFormat="1" ht="54.75" customHeight="1">
      <c r="A30" s="138" t="s">
        <v>99</v>
      </c>
      <c r="B30" s="79">
        <v>14</v>
      </c>
      <c r="C30" s="79">
        <v>0</v>
      </c>
      <c r="D30" s="79">
        <v>18</v>
      </c>
      <c r="E30" s="79">
        <v>814</v>
      </c>
      <c r="F30" s="79" t="s">
        <v>20</v>
      </c>
      <c r="G30" s="79" t="s">
        <v>12</v>
      </c>
      <c r="H30" s="79">
        <v>13890</v>
      </c>
      <c r="I30" s="79">
        <v>823</v>
      </c>
      <c r="J30" s="147"/>
      <c r="K30" s="147"/>
      <c r="L30" s="147"/>
      <c r="M30" s="122">
        <f t="shared" si="3"/>
        <v>369183077.92</v>
      </c>
      <c r="N30" s="122">
        <f t="shared" si="3"/>
        <v>4371898.81</v>
      </c>
      <c r="O30" s="122">
        <f t="shared" si="3"/>
        <v>4344622.66</v>
      </c>
      <c r="P30" s="119">
        <f t="shared" si="1"/>
        <v>1.1768206399052386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s="13" customFormat="1" ht="39" customHeight="1">
      <c r="A31" s="160" t="s">
        <v>382</v>
      </c>
      <c r="B31" s="80">
        <v>14</v>
      </c>
      <c r="C31" s="80">
        <v>0</v>
      </c>
      <c r="D31" s="80">
        <v>18</v>
      </c>
      <c r="E31" s="80">
        <v>814</v>
      </c>
      <c r="F31" s="80" t="s">
        <v>20</v>
      </c>
      <c r="G31" s="80" t="s">
        <v>12</v>
      </c>
      <c r="H31" s="80">
        <v>13890</v>
      </c>
      <c r="I31" s="80">
        <v>823</v>
      </c>
      <c r="J31" s="147" t="s">
        <v>82</v>
      </c>
      <c r="K31" s="147">
        <v>130</v>
      </c>
      <c r="L31" s="147">
        <v>2016</v>
      </c>
      <c r="M31" s="126">
        <v>369183077.92</v>
      </c>
      <c r="N31" s="50">
        <v>4371898.81</v>
      </c>
      <c r="O31" s="50">
        <v>4344622.66</v>
      </c>
      <c r="P31" s="113">
        <f t="shared" si="1"/>
        <v>1.1768206399052386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26.25" customHeight="1">
      <c r="A32" s="138" t="s">
        <v>28</v>
      </c>
      <c r="B32" s="79">
        <v>14</v>
      </c>
      <c r="C32" s="79">
        <v>0</v>
      </c>
      <c r="D32" s="79">
        <v>18</v>
      </c>
      <c r="E32" s="79">
        <v>819</v>
      </c>
      <c r="F32" s="79"/>
      <c r="G32" s="80"/>
      <c r="H32" s="80"/>
      <c r="I32" s="80"/>
      <c r="J32" s="147"/>
      <c r="K32" s="147"/>
      <c r="L32" s="147"/>
      <c r="M32" s="124">
        <f aca="true" t="shared" si="4" ref="M32:O33">M33</f>
        <v>39199700</v>
      </c>
      <c r="N32" s="124">
        <f t="shared" si="4"/>
        <v>28205230.2</v>
      </c>
      <c r="O32" s="124">
        <f t="shared" si="4"/>
        <v>30195808.919999998</v>
      </c>
      <c r="P32" s="119">
        <f t="shared" si="1"/>
        <v>77.03071431669119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27.75" customHeight="1">
      <c r="A33" s="138" t="s">
        <v>59</v>
      </c>
      <c r="B33" s="79">
        <v>14</v>
      </c>
      <c r="C33" s="79">
        <v>0</v>
      </c>
      <c r="D33" s="79">
        <v>18</v>
      </c>
      <c r="E33" s="79">
        <v>819</v>
      </c>
      <c r="F33" s="79"/>
      <c r="G33" s="80"/>
      <c r="H33" s="80"/>
      <c r="I33" s="80"/>
      <c r="J33" s="147"/>
      <c r="K33" s="147"/>
      <c r="L33" s="147"/>
      <c r="M33" s="122">
        <f t="shared" si="4"/>
        <v>39199700</v>
      </c>
      <c r="N33" s="122">
        <f t="shared" si="4"/>
        <v>28205230.2</v>
      </c>
      <c r="O33" s="122">
        <f t="shared" si="4"/>
        <v>30195808.919999998</v>
      </c>
      <c r="P33" s="119">
        <f t="shared" si="1"/>
        <v>77.03071431669119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2.75">
      <c r="A34" s="138" t="s">
        <v>24</v>
      </c>
      <c r="B34" s="79" t="s">
        <v>22</v>
      </c>
      <c r="C34" s="79">
        <v>0</v>
      </c>
      <c r="D34" s="79">
        <v>18</v>
      </c>
      <c r="E34" s="79" t="s">
        <v>29</v>
      </c>
      <c r="F34" s="79" t="s">
        <v>20</v>
      </c>
      <c r="G34" s="79" t="s">
        <v>0</v>
      </c>
      <c r="H34" s="79" t="s">
        <v>0</v>
      </c>
      <c r="I34" s="79" t="s">
        <v>0</v>
      </c>
      <c r="J34" s="149"/>
      <c r="K34" s="149"/>
      <c r="L34" s="149"/>
      <c r="M34" s="122">
        <f>M35+M41</f>
        <v>39199700</v>
      </c>
      <c r="N34" s="122">
        <f>N35+N41</f>
        <v>28205230.2</v>
      </c>
      <c r="O34" s="122">
        <f>O35+O41</f>
        <v>30195808.919999998</v>
      </c>
      <c r="P34" s="119">
        <f t="shared" si="1"/>
        <v>77.03071431669119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1" customFormat="1" ht="18.75" customHeight="1">
      <c r="A35" s="138" t="s">
        <v>26</v>
      </c>
      <c r="B35" s="79" t="s">
        <v>22</v>
      </c>
      <c r="C35" s="79">
        <v>0</v>
      </c>
      <c r="D35" s="79">
        <v>18</v>
      </c>
      <c r="E35" s="79" t="s">
        <v>29</v>
      </c>
      <c r="F35" s="79" t="s">
        <v>20</v>
      </c>
      <c r="G35" s="79" t="s">
        <v>12</v>
      </c>
      <c r="H35" s="79" t="s">
        <v>0</v>
      </c>
      <c r="I35" s="79" t="s">
        <v>0</v>
      </c>
      <c r="J35" s="149"/>
      <c r="K35" s="149"/>
      <c r="L35" s="149"/>
      <c r="M35" s="122">
        <f aca="true" t="shared" si="5" ref="M35:O36">M36</f>
        <v>22799700</v>
      </c>
      <c r="N35" s="122">
        <f t="shared" si="5"/>
        <v>16755000</v>
      </c>
      <c r="O35" s="122">
        <f t="shared" si="5"/>
        <v>18706886.72</v>
      </c>
      <c r="P35" s="119">
        <f t="shared" si="1"/>
        <v>82.04882836177669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s="1" customFormat="1" ht="39.75" customHeight="1">
      <c r="A36" s="138" t="s">
        <v>30</v>
      </c>
      <c r="B36" s="79" t="s">
        <v>22</v>
      </c>
      <c r="C36" s="79">
        <v>0</v>
      </c>
      <c r="D36" s="79">
        <v>18</v>
      </c>
      <c r="E36" s="79" t="s">
        <v>29</v>
      </c>
      <c r="F36" s="79" t="s">
        <v>20</v>
      </c>
      <c r="G36" s="79" t="s">
        <v>12</v>
      </c>
      <c r="H36" s="79">
        <v>11260</v>
      </c>
      <c r="I36" s="79" t="s">
        <v>0</v>
      </c>
      <c r="J36" s="149"/>
      <c r="K36" s="149"/>
      <c r="L36" s="149"/>
      <c r="M36" s="122">
        <f t="shared" si="5"/>
        <v>22799700</v>
      </c>
      <c r="N36" s="122">
        <f t="shared" si="5"/>
        <v>16755000</v>
      </c>
      <c r="O36" s="122">
        <f t="shared" si="5"/>
        <v>18706886.72</v>
      </c>
      <c r="P36" s="119">
        <f t="shared" si="1"/>
        <v>82.04882836177669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s="1" customFormat="1" ht="47.25" customHeight="1">
      <c r="A37" s="138" t="s">
        <v>31</v>
      </c>
      <c r="B37" s="79" t="s">
        <v>22</v>
      </c>
      <c r="C37" s="79">
        <v>0</v>
      </c>
      <c r="D37" s="79">
        <v>18</v>
      </c>
      <c r="E37" s="79" t="s">
        <v>29</v>
      </c>
      <c r="F37" s="79" t="s">
        <v>20</v>
      </c>
      <c r="G37" s="79" t="s">
        <v>12</v>
      </c>
      <c r="H37" s="79">
        <v>11260</v>
      </c>
      <c r="I37" s="79" t="s">
        <v>32</v>
      </c>
      <c r="J37" s="149"/>
      <c r="K37" s="149"/>
      <c r="L37" s="149"/>
      <c r="M37" s="122">
        <f>M38+M40</f>
        <v>22799700</v>
      </c>
      <c r="N37" s="122">
        <f>N38+N40</f>
        <v>16755000</v>
      </c>
      <c r="O37" s="122">
        <f>O38+O40</f>
        <v>18706886.72</v>
      </c>
      <c r="P37" s="119">
        <f t="shared" si="1"/>
        <v>82.04882836177669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s="14" customFormat="1" ht="53.25" customHeight="1">
      <c r="A38" s="161" t="s">
        <v>150</v>
      </c>
      <c r="B38" s="190" t="s">
        <v>22</v>
      </c>
      <c r="C38" s="190">
        <v>0</v>
      </c>
      <c r="D38" s="80">
        <v>18</v>
      </c>
      <c r="E38" s="190" t="s">
        <v>29</v>
      </c>
      <c r="F38" s="190" t="s">
        <v>20</v>
      </c>
      <c r="G38" s="190" t="s">
        <v>12</v>
      </c>
      <c r="H38" s="80">
        <v>11260</v>
      </c>
      <c r="I38" s="190" t="s">
        <v>32</v>
      </c>
      <c r="J38" s="150" t="s">
        <v>374</v>
      </c>
      <c r="K38" s="150" t="s">
        <v>114</v>
      </c>
      <c r="L38" s="150">
        <v>2016</v>
      </c>
      <c r="M38" s="126">
        <v>18044700</v>
      </c>
      <c r="N38" s="50">
        <v>12000000</v>
      </c>
      <c r="O38" s="50">
        <v>13951886.72</v>
      </c>
      <c r="P38" s="113">
        <f t="shared" si="1"/>
        <v>77.31847423343142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s="14" customFormat="1" ht="25.5" customHeight="1">
      <c r="A39" s="143" t="s">
        <v>252</v>
      </c>
      <c r="B39" s="190"/>
      <c r="C39" s="190"/>
      <c r="D39" s="80"/>
      <c r="E39" s="190"/>
      <c r="F39" s="190"/>
      <c r="G39" s="190"/>
      <c r="H39" s="80"/>
      <c r="I39" s="190"/>
      <c r="J39" s="150"/>
      <c r="K39" s="150"/>
      <c r="L39" s="150"/>
      <c r="M39" s="125">
        <v>1951886.72</v>
      </c>
      <c r="N39" s="50"/>
      <c r="O39" s="51">
        <f>M39</f>
        <v>1951886.72</v>
      </c>
      <c r="P39" s="116">
        <f t="shared" si="1"/>
        <v>100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s="14" customFormat="1" ht="37.5" customHeight="1">
      <c r="A40" s="160" t="s">
        <v>151</v>
      </c>
      <c r="B40" s="80" t="s">
        <v>22</v>
      </c>
      <c r="C40" s="80">
        <v>0</v>
      </c>
      <c r="D40" s="80">
        <v>18</v>
      </c>
      <c r="E40" s="80" t="s">
        <v>29</v>
      </c>
      <c r="F40" s="80" t="s">
        <v>20</v>
      </c>
      <c r="G40" s="80" t="s">
        <v>12</v>
      </c>
      <c r="H40" s="80">
        <v>11260</v>
      </c>
      <c r="I40" s="80" t="s">
        <v>32</v>
      </c>
      <c r="J40" s="152" t="s">
        <v>82</v>
      </c>
      <c r="K40" s="152">
        <v>126</v>
      </c>
      <c r="L40" s="152">
        <v>2018</v>
      </c>
      <c r="M40" s="123">
        <v>4755000</v>
      </c>
      <c r="N40" s="50">
        <f>M40</f>
        <v>4755000</v>
      </c>
      <c r="O40" s="50">
        <f>N40</f>
        <v>4755000</v>
      </c>
      <c r="P40" s="113">
        <f t="shared" si="1"/>
        <v>100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s="1" customFormat="1" ht="15.75" customHeight="1">
      <c r="A41" s="138" t="s">
        <v>27</v>
      </c>
      <c r="B41" s="79" t="s">
        <v>22</v>
      </c>
      <c r="C41" s="79">
        <v>0</v>
      </c>
      <c r="D41" s="79">
        <v>18</v>
      </c>
      <c r="E41" s="79" t="s">
        <v>29</v>
      </c>
      <c r="F41" s="79" t="s">
        <v>20</v>
      </c>
      <c r="G41" s="79" t="s">
        <v>13</v>
      </c>
      <c r="H41" s="79" t="s">
        <v>0</v>
      </c>
      <c r="I41" s="79" t="s">
        <v>0</v>
      </c>
      <c r="J41" s="149"/>
      <c r="K41" s="149"/>
      <c r="L41" s="149"/>
      <c r="M41" s="122">
        <f aca="true" t="shared" si="6" ref="M41:O42">M42</f>
        <v>16400000</v>
      </c>
      <c r="N41" s="122">
        <f t="shared" si="6"/>
        <v>11450230.2</v>
      </c>
      <c r="O41" s="122">
        <f t="shared" si="6"/>
        <v>11488922.2</v>
      </c>
      <c r="P41" s="119">
        <f t="shared" si="1"/>
        <v>70.05440365853659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1" customFormat="1" ht="38.25" customHeight="1">
      <c r="A42" s="138" t="s">
        <v>30</v>
      </c>
      <c r="B42" s="79" t="s">
        <v>22</v>
      </c>
      <c r="C42" s="79">
        <v>0</v>
      </c>
      <c r="D42" s="79">
        <v>18</v>
      </c>
      <c r="E42" s="79" t="s">
        <v>29</v>
      </c>
      <c r="F42" s="79" t="s">
        <v>20</v>
      </c>
      <c r="G42" s="79" t="s">
        <v>13</v>
      </c>
      <c r="H42" s="79">
        <v>11260</v>
      </c>
      <c r="I42" s="79" t="s">
        <v>0</v>
      </c>
      <c r="J42" s="149"/>
      <c r="K42" s="149"/>
      <c r="L42" s="149"/>
      <c r="M42" s="122">
        <f t="shared" si="6"/>
        <v>16400000</v>
      </c>
      <c r="N42" s="122">
        <f t="shared" si="6"/>
        <v>11450230.2</v>
      </c>
      <c r="O42" s="122">
        <f t="shared" si="6"/>
        <v>11488922.2</v>
      </c>
      <c r="P42" s="119">
        <f t="shared" si="1"/>
        <v>70.05440365853659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1" customFormat="1" ht="50.25" customHeight="1">
      <c r="A43" s="138" t="s">
        <v>31</v>
      </c>
      <c r="B43" s="79" t="s">
        <v>22</v>
      </c>
      <c r="C43" s="79">
        <v>0</v>
      </c>
      <c r="D43" s="79">
        <v>18</v>
      </c>
      <c r="E43" s="79" t="s">
        <v>29</v>
      </c>
      <c r="F43" s="79" t="s">
        <v>20</v>
      </c>
      <c r="G43" s="79" t="s">
        <v>13</v>
      </c>
      <c r="H43" s="79">
        <v>11260</v>
      </c>
      <c r="I43" s="79" t="s">
        <v>32</v>
      </c>
      <c r="J43" s="149"/>
      <c r="K43" s="149"/>
      <c r="L43" s="149"/>
      <c r="M43" s="122">
        <f>M44+M46</f>
        <v>16400000</v>
      </c>
      <c r="N43" s="122">
        <f>N44+N46</f>
        <v>11450230.2</v>
      </c>
      <c r="O43" s="122">
        <f>O44+O46</f>
        <v>11488922.2</v>
      </c>
      <c r="P43" s="119">
        <f t="shared" si="1"/>
        <v>70.05440365853659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14" customFormat="1" ht="39.75" customHeight="1">
      <c r="A44" s="102" t="s">
        <v>152</v>
      </c>
      <c r="B44" s="190" t="s">
        <v>22</v>
      </c>
      <c r="C44" s="190">
        <v>0</v>
      </c>
      <c r="D44" s="80">
        <v>18</v>
      </c>
      <c r="E44" s="190" t="s">
        <v>29</v>
      </c>
      <c r="F44" s="190" t="s">
        <v>20</v>
      </c>
      <c r="G44" s="190" t="s">
        <v>13</v>
      </c>
      <c r="H44" s="80">
        <v>11260</v>
      </c>
      <c r="I44" s="190" t="s">
        <v>32</v>
      </c>
      <c r="J44" s="151" t="s">
        <v>233</v>
      </c>
      <c r="K44" s="150">
        <v>50</v>
      </c>
      <c r="L44" s="150">
        <v>2016</v>
      </c>
      <c r="M44" s="123">
        <f>10500000-449593+2900000</f>
        <v>12950407</v>
      </c>
      <c r="N44" s="50">
        <v>8000637.2</v>
      </c>
      <c r="O44" s="50">
        <v>8039329.2</v>
      </c>
      <c r="P44" s="113">
        <f t="shared" si="1"/>
        <v>62.07781114524046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16" s="16" customFormat="1" ht="24" customHeight="1">
      <c r="A45" s="143" t="s">
        <v>207</v>
      </c>
      <c r="B45" s="80"/>
      <c r="C45" s="80"/>
      <c r="D45" s="80"/>
      <c r="E45" s="80"/>
      <c r="F45" s="80"/>
      <c r="G45" s="80"/>
      <c r="H45" s="80"/>
      <c r="I45" s="80"/>
      <c r="J45" s="152"/>
      <c r="K45" s="152"/>
      <c r="L45" s="152"/>
      <c r="M45" s="125">
        <v>38692</v>
      </c>
      <c r="N45" s="50"/>
      <c r="O45" s="51">
        <f>M45</f>
        <v>38692</v>
      </c>
      <c r="P45" s="116">
        <f t="shared" si="1"/>
        <v>100</v>
      </c>
    </row>
    <row r="46" spans="1:35" ht="39.75" customHeight="1">
      <c r="A46" s="102" t="s">
        <v>383</v>
      </c>
      <c r="B46" s="190" t="s">
        <v>22</v>
      </c>
      <c r="C46" s="190">
        <v>0</v>
      </c>
      <c r="D46" s="80">
        <v>18</v>
      </c>
      <c r="E46" s="190" t="s">
        <v>29</v>
      </c>
      <c r="F46" s="190" t="s">
        <v>20</v>
      </c>
      <c r="G46" s="190" t="s">
        <v>13</v>
      </c>
      <c r="H46" s="80">
        <v>11260</v>
      </c>
      <c r="I46" s="190" t="s">
        <v>32</v>
      </c>
      <c r="J46" s="155" t="s">
        <v>242</v>
      </c>
      <c r="K46" s="150">
        <v>75</v>
      </c>
      <c r="L46" s="150">
        <v>2016</v>
      </c>
      <c r="M46" s="123">
        <f>3000000+449593</f>
        <v>3449593</v>
      </c>
      <c r="N46" s="50">
        <f>M46</f>
        <v>3449593</v>
      </c>
      <c r="O46" s="50">
        <f>N46</f>
        <v>3449593</v>
      </c>
      <c r="P46" s="113">
        <f t="shared" si="1"/>
        <v>100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27" customHeight="1">
      <c r="A47" s="138" t="s">
        <v>33</v>
      </c>
      <c r="B47" s="79">
        <v>15</v>
      </c>
      <c r="C47" s="79">
        <v>0</v>
      </c>
      <c r="D47" s="79"/>
      <c r="E47" s="80"/>
      <c r="F47" s="80"/>
      <c r="G47" s="80"/>
      <c r="H47" s="80"/>
      <c r="I47" s="80"/>
      <c r="J47" s="147"/>
      <c r="K47" s="147"/>
      <c r="L47" s="147"/>
      <c r="M47" s="124">
        <f>M49+M56</f>
        <v>72795635</v>
      </c>
      <c r="N47" s="124">
        <f>N49+N56</f>
        <v>2658316.15</v>
      </c>
      <c r="O47" s="124">
        <f>O49+O56</f>
        <v>2658316.15</v>
      </c>
      <c r="P47" s="119">
        <f t="shared" si="1"/>
        <v>3.6517521277202953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s="13" customFormat="1" ht="18" customHeight="1">
      <c r="A48" s="138" t="s">
        <v>193</v>
      </c>
      <c r="B48" s="79">
        <v>15</v>
      </c>
      <c r="C48" s="79">
        <v>0</v>
      </c>
      <c r="D48" s="79">
        <v>12</v>
      </c>
      <c r="E48" s="80"/>
      <c r="F48" s="80"/>
      <c r="G48" s="80"/>
      <c r="H48" s="80"/>
      <c r="I48" s="80"/>
      <c r="J48" s="147"/>
      <c r="K48" s="147"/>
      <c r="L48" s="147"/>
      <c r="M48" s="124">
        <f>M49+M56</f>
        <v>72795635</v>
      </c>
      <c r="N48" s="124">
        <f>N49+N56</f>
        <v>2658316.15</v>
      </c>
      <c r="O48" s="124">
        <f>O49+O56</f>
        <v>2658316.15</v>
      </c>
      <c r="P48" s="119">
        <f t="shared" si="1"/>
        <v>3.6517521277202953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25.5" customHeight="1">
      <c r="A49" s="138" t="s">
        <v>28</v>
      </c>
      <c r="B49" s="79">
        <v>15</v>
      </c>
      <c r="C49" s="79">
        <v>0</v>
      </c>
      <c r="D49" s="79">
        <v>12</v>
      </c>
      <c r="E49" s="79">
        <v>819</v>
      </c>
      <c r="F49" s="80"/>
      <c r="G49" s="80"/>
      <c r="H49" s="80"/>
      <c r="I49" s="80"/>
      <c r="J49" s="147"/>
      <c r="K49" s="147"/>
      <c r="L49" s="149"/>
      <c r="M49" s="124">
        <f aca="true" t="shared" si="7" ref="M49:O54">M50</f>
        <v>2850635</v>
      </c>
      <c r="N49" s="124">
        <f t="shared" si="7"/>
        <v>2658316.15</v>
      </c>
      <c r="O49" s="124">
        <f t="shared" si="7"/>
        <v>2658316.15</v>
      </c>
      <c r="P49" s="119">
        <f t="shared" si="1"/>
        <v>93.25347334892051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28.5" customHeight="1">
      <c r="A50" s="138" t="s">
        <v>59</v>
      </c>
      <c r="B50" s="79">
        <v>15</v>
      </c>
      <c r="C50" s="79">
        <v>0</v>
      </c>
      <c r="D50" s="79">
        <v>12</v>
      </c>
      <c r="E50" s="79">
        <v>819</v>
      </c>
      <c r="F50" s="80"/>
      <c r="G50" s="80"/>
      <c r="H50" s="80"/>
      <c r="I50" s="80"/>
      <c r="J50" s="147"/>
      <c r="K50" s="147"/>
      <c r="L50" s="149"/>
      <c r="M50" s="124">
        <f t="shared" si="7"/>
        <v>2850635</v>
      </c>
      <c r="N50" s="124">
        <f t="shared" si="7"/>
        <v>2658316.15</v>
      </c>
      <c r="O50" s="124">
        <f t="shared" si="7"/>
        <v>2658316.15</v>
      </c>
      <c r="P50" s="119">
        <f t="shared" si="1"/>
        <v>93.25347334892051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2.75">
      <c r="A51" s="138" t="s">
        <v>35</v>
      </c>
      <c r="B51" s="79" t="s">
        <v>34</v>
      </c>
      <c r="C51" s="79">
        <v>0</v>
      </c>
      <c r="D51" s="79">
        <v>12</v>
      </c>
      <c r="E51" s="79" t="s">
        <v>29</v>
      </c>
      <c r="F51" s="79" t="s">
        <v>17</v>
      </c>
      <c r="G51" s="79" t="s">
        <v>0</v>
      </c>
      <c r="H51" s="79" t="s">
        <v>0</v>
      </c>
      <c r="I51" s="79" t="s">
        <v>0</v>
      </c>
      <c r="J51" s="149"/>
      <c r="K51" s="149"/>
      <c r="L51" s="149"/>
      <c r="M51" s="124">
        <f t="shared" si="7"/>
        <v>2850635</v>
      </c>
      <c r="N51" s="124">
        <f t="shared" si="7"/>
        <v>2658316.15</v>
      </c>
      <c r="O51" s="124">
        <f t="shared" si="7"/>
        <v>2658316.15</v>
      </c>
      <c r="P51" s="119">
        <f t="shared" si="1"/>
        <v>93.25347334892051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2.75">
      <c r="A52" s="138" t="s">
        <v>36</v>
      </c>
      <c r="B52" s="79" t="s">
        <v>34</v>
      </c>
      <c r="C52" s="79">
        <v>0</v>
      </c>
      <c r="D52" s="79">
        <v>12</v>
      </c>
      <c r="E52" s="79" t="s">
        <v>29</v>
      </c>
      <c r="F52" s="79" t="s">
        <v>17</v>
      </c>
      <c r="G52" s="79" t="s">
        <v>12</v>
      </c>
      <c r="H52" s="79" t="s">
        <v>0</v>
      </c>
      <c r="I52" s="79" t="s">
        <v>0</v>
      </c>
      <c r="J52" s="149"/>
      <c r="K52" s="149"/>
      <c r="L52" s="149"/>
      <c r="M52" s="124">
        <f t="shared" si="7"/>
        <v>2850635</v>
      </c>
      <c r="N52" s="124">
        <f t="shared" si="7"/>
        <v>2658316.15</v>
      </c>
      <c r="O52" s="124">
        <f t="shared" si="7"/>
        <v>2658316.15</v>
      </c>
      <c r="P52" s="119">
        <f t="shared" si="1"/>
        <v>93.25347334892051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38.25" customHeight="1">
      <c r="A53" s="138" t="s">
        <v>30</v>
      </c>
      <c r="B53" s="79" t="s">
        <v>34</v>
      </c>
      <c r="C53" s="79">
        <v>0</v>
      </c>
      <c r="D53" s="79">
        <v>12</v>
      </c>
      <c r="E53" s="79" t="s">
        <v>29</v>
      </c>
      <c r="F53" s="79" t="s">
        <v>17</v>
      </c>
      <c r="G53" s="79" t="s">
        <v>12</v>
      </c>
      <c r="H53" s="79">
        <v>11260</v>
      </c>
      <c r="I53" s="79" t="s">
        <v>0</v>
      </c>
      <c r="J53" s="147"/>
      <c r="K53" s="147"/>
      <c r="L53" s="147"/>
      <c r="M53" s="124">
        <f t="shared" si="7"/>
        <v>2850635</v>
      </c>
      <c r="N53" s="124">
        <f t="shared" si="7"/>
        <v>2658316.15</v>
      </c>
      <c r="O53" s="124">
        <f t="shared" si="7"/>
        <v>2658316.15</v>
      </c>
      <c r="P53" s="119">
        <f t="shared" si="1"/>
        <v>93.25347334892051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52.5" customHeight="1">
      <c r="A54" s="138" t="s">
        <v>31</v>
      </c>
      <c r="B54" s="79" t="s">
        <v>34</v>
      </c>
      <c r="C54" s="79">
        <v>0</v>
      </c>
      <c r="D54" s="79">
        <v>12</v>
      </c>
      <c r="E54" s="79" t="s">
        <v>29</v>
      </c>
      <c r="F54" s="79" t="s">
        <v>17</v>
      </c>
      <c r="G54" s="79" t="s">
        <v>12</v>
      </c>
      <c r="H54" s="79">
        <v>11260</v>
      </c>
      <c r="I54" s="79" t="s">
        <v>32</v>
      </c>
      <c r="J54" s="147"/>
      <c r="K54" s="147"/>
      <c r="L54" s="147"/>
      <c r="M54" s="124">
        <f t="shared" si="7"/>
        <v>2850635</v>
      </c>
      <c r="N54" s="124">
        <f t="shared" si="7"/>
        <v>2658316.15</v>
      </c>
      <c r="O54" s="124">
        <f t="shared" si="7"/>
        <v>2658316.15</v>
      </c>
      <c r="P54" s="119">
        <f t="shared" si="1"/>
        <v>93.25347334892051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s="12" customFormat="1" ht="27.75" customHeight="1">
      <c r="A55" s="159" t="s">
        <v>290</v>
      </c>
      <c r="B55" s="80" t="s">
        <v>34</v>
      </c>
      <c r="C55" s="80">
        <v>0</v>
      </c>
      <c r="D55" s="80">
        <v>12</v>
      </c>
      <c r="E55" s="80" t="s">
        <v>29</v>
      </c>
      <c r="F55" s="80" t="s">
        <v>17</v>
      </c>
      <c r="G55" s="80" t="s">
        <v>12</v>
      </c>
      <c r="H55" s="80">
        <v>11260</v>
      </c>
      <c r="I55" s="80" t="s">
        <v>32</v>
      </c>
      <c r="J55" s="152"/>
      <c r="K55" s="152"/>
      <c r="L55" s="152"/>
      <c r="M55" s="127">
        <f>2658317+192318</f>
        <v>2850635</v>
      </c>
      <c r="N55" s="50">
        <v>2658316.15</v>
      </c>
      <c r="O55" s="50">
        <f>N55</f>
        <v>2658316.15</v>
      </c>
      <c r="P55" s="113">
        <f t="shared" si="1"/>
        <v>93.25347334892051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16" s="16" customFormat="1" ht="19.5" customHeight="1">
      <c r="A56" s="138" t="s">
        <v>147</v>
      </c>
      <c r="B56" s="79" t="s">
        <v>34</v>
      </c>
      <c r="C56" s="79">
        <v>0</v>
      </c>
      <c r="D56" s="79">
        <v>12</v>
      </c>
      <c r="E56" s="79">
        <v>815</v>
      </c>
      <c r="F56" s="80"/>
      <c r="G56" s="80"/>
      <c r="H56" s="80"/>
      <c r="I56" s="80"/>
      <c r="J56" s="152"/>
      <c r="K56" s="152"/>
      <c r="L56" s="152"/>
      <c r="M56" s="128">
        <f>M58</f>
        <v>69945000</v>
      </c>
      <c r="N56" s="128">
        <f>N58</f>
        <v>0</v>
      </c>
      <c r="O56" s="128">
        <f>O58</f>
        <v>0</v>
      </c>
      <c r="P56" s="119">
        <f t="shared" si="1"/>
        <v>0</v>
      </c>
    </row>
    <row r="57" spans="1:16" s="16" customFormat="1" ht="29.25" customHeight="1">
      <c r="A57" s="138" t="s">
        <v>228</v>
      </c>
      <c r="B57" s="79" t="s">
        <v>34</v>
      </c>
      <c r="C57" s="79">
        <v>0</v>
      </c>
      <c r="D57" s="79">
        <v>12</v>
      </c>
      <c r="E57" s="79">
        <v>815</v>
      </c>
      <c r="F57" s="80"/>
      <c r="G57" s="80"/>
      <c r="H57" s="80"/>
      <c r="I57" s="80"/>
      <c r="J57" s="152"/>
      <c r="K57" s="152"/>
      <c r="L57" s="152"/>
      <c r="M57" s="128">
        <f aca="true" t="shared" si="8" ref="M57:O58">M58</f>
        <v>69945000</v>
      </c>
      <c r="N57" s="128">
        <f t="shared" si="8"/>
        <v>0</v>
      </c>
      <c r="O57" s="128">
        <f t="shared" si="8"/>
        <v>0</v>
      </c>
      <c r="P57" s="119">
        <f t="shared" si="1"/>
        <v>0</v>
      </c>
    </row>
    <row r="58" spans="1:16" s="16" customFormat="1" ht="15.75" customHeight="1">
      <c r="A58" s="138" t="s">
        <v>35</v>
      </c>
      <c r="B58" s="79" t="s">
        <v>34</v>
      </c>
      <c r="C58" s="79">
        <v>0</v>
      </c>
      <c r="D58" s="79">
        <v>12</v>
      </c>
      <c r="E58" s="79">
        <v>815</v>
      </c>
      <c r="F58" s="79" t="s">
        <v>17</v>
      </c>
      <c r="G58" s="79" t="s">
        <v>0</v>
      </c>
      <c r="H58" s="80"/>
      <c r="I58" s="80"/>
      <c r="J58" s="152"/>
      <c r="K58" s="152"/>
      <c r="L58" s="152"/>
      <c r="M58" s="128">
        <f t="shared" si="8"/>
        <v>69945000</v>
      </c>
      <c r="N58" s="128">
        <f t="shared" si="8"/>
        <v>0</v>
      </c>
      <c r="O58" s="128">
        <f t="shared" si="8"/>
        <v>0</v>
      </c>
      <c r="P58" s="119">
        <f t="shared" si="1"/>
        <v>0</v>
      </c>
    </row>
    <row r="59" spans="1:16" s="16" customFormat="1" ht="17.25" customHeight="1">
      <c r="A59" s="138" t="s">
        <v>36</v>
      </c>
      <c r="B59" s="79" t="s">
        <v>34</v>
      </c>
      <c r="C59" s="79">
        <v>0</v>
      </c>
      <c r="D59" s="79">
        <v>12</v>
      </c>
      <c r="E59" s="79">
        <v>815</v>
      </c>
      <c r="F59" s="79" t="s">
        <v>17</v>
      </c>
      <c r="G59" s="79" t="s">
        <v>12</v>
      </c>
      <c r="H59" s="80"/>
      <c r="I59" s="80"/>
      <c r="J59" s="152"/>
      <c r="K59" s="152"/>
      <c r="L59" s="152"/>
      <c r="M59" s="128">
        <f>M60+M61</f>
        <v>69945000</v>
      </c>
      <c r="N59" s="128">
        <f>N60+N61</f>
        <v>0</v>
      </c>
      <c r="O59" s="128">
        <f>O60+O61</f>
        <v>0</v>
      </c>
      <c r="P59" s="119">
        <f t="shared" si="1"/>
        <v>0</v>
      </c>
    </row>
    <row r="60" spans="1:16" s="16" customFormat="1" ht="39" customHeight="1">
      <c r="A60" s="138" t="s">
        <v>30</v>
      </c>
      <c r="B60" s="79" t="s">
        <v>34</v>
      </c>
      <c r="C60" s="79">
        <v>0</v>
      </c>
      <c r="D60" s="79">
        <v>12</v>
      </c>
      <c r="E60" s="79">
        <v>815</v>
      </c>
      <c r="F60" s="79" t="s">
        <v>17</v>
      </c>
      <c r="G60" s="79" t="s">
        <v>12</v>
      </c>
      <c r="H60" s="79">
        <v>11260</v>
      </c>
      <c r="I60" s="80"/>
      <c r="J60" s="152"/>
      <c r="K60" s="152"/>
      <c r="L60" s="152"/>
      <c r="M60" s="128">
        <f aca="true" t="shared" si="9" ref="M60:O61">M62</f>
        <v>1665000</v>
      </c>
      <c r="N60" s="128">
        <f t="shared" si="9"/>
        <v>0</v>
      </c>
      <c r="O60" s="128">
        <f t="shared" si="9"/>
        <v>0</v>
      </c>
      <c r="P60" s="119">
        <f t="shared" si="1"/>
        <v>0</v>
      </c>
    </row>
    <row r="61" spans="1:16" s="16" customFormat="1" ht="54" customHeight="1">
      <c r="A61" s="138" t="s">
        <v>282</v>
      </c>
      <c r="B61" s="79" t="s">
        <v>34</v>
      </c>
      <c r="C61" s="79">
        <v>0</v>
      </c>
      <c r="D61" s="79">
        <v>12</v>
      </c>
      <c r="E61" s="79">
        <v>815</v>
      </c>
      <c r="F61" s="79" t="s">
        <v>17</v>
      </c>
      <c r="G61" s="79" t="s">
        <v>12</v>
      </c>
      <c r="H61" s="79" t="s">
        <v>283</v>
      </c>
      <c r="I61" s="80"/>
      <c r="J61" s="152"/>
      <c r="K61" s="152"/>
      <c r="L61" s="152"/>
      <c r="M61" s="128">
        <f t="shared" si="9"/>
        <v>68280000</v>
      </c>
      <c r="N61" s="128">
        <f t="shared" si="9"/>
        <v>0</v>
      </c>
      <c r="O61" s="128">
        <f t="shared" si="9"/>
        <v>0</v>
      </c>
      <c r="P61" s="119">
        <f t="shared" si="1"/>
        <v>0</v>
      </c>
    </row>
    <row r="62" spans="1:16" s="16" customFormat="1" ht="64.5" customHeight="1">
      <c r="A62" s="138" t="s">
        <v>148</v>
      </c>
      <c r="B62" s="79" t="s">
        <v>34</v>
      </c>
      <c r="C62" s="79">
        <v>0</v>
      </c>
      <c r="D62" s="79">
        <v>12</v>
      </c>
      <c r="E62" s="79">
        <v>815</v>
      </c>
      <c r="F62" s="79" t="s">
        <v>17</v>
      </c>
      <c r="G62" s="79" t="s">
        <v>12</v>
      </c>
      <c r="H62" s="79">
        <v>11260</v>
      </c>
      <c r="I62" s="79">
        <v>464</v>
      </c>
      <c r="J62" s="152"/>
      <c r="K62" s="152"/>
      <c r="L62" s="152"/>
      <c r="M62" s="128">
        <f>M65</f>
        <v>1665000</v>
      </c>
      <c r="N62" s="128">
        <f>N65</f>
        <v>0</v>
      </c>
      <c r="O62" s="128">
        <f>O65</f>
        <v>0</v>
      </c>
      <c r="P62" s="119">
        <f t="shared" si="1"/>
        <v>0</v>
      </c>
    </row>
    <row r="63" spans="1:16" s="16" customFormat="1" ht="63" customHeight="1">
      <c r="A63" s="138" t="s">
        <v>148</v>
      </c>
      <c r="B63" s="79" t="s">
        <v>34</v>
      </c>
      <c r="C63" s="79">
        <v>0</v>
      </c>
      <c r="D63" s="79">
        <v>12</v>
      </c>
      <c r="E63" s="79">
        <v>815</v>
      </c>
      <c r="F63" s="79" t="s">
        <v>17</v>
      </c>
      <c r="G63" s="79" t="s">
        <v>12</v>
      </c>
      <c r="H63" s="79" t="s">
        <v>283</v>
      </c>
      <c r="I63" s="79">
        <v>464</v>
      </c>
      <c r="J63" s="152"/>
      <c r="K63" s="152"/>
      <c r="L63" s="152"/>
      <c r="M63" s="128">
        <f>M64</f>
        <v>68280000</v>
      </c>
      <c r="N63" s="128">
        <f>N64</f>
        <v>0</v>
      </c>
      <c r="O63" s="128">
        <f>O64</f>
        <v>0</v>
      </c>
      <c r="P63" s="119">
        <f t="shared" si="1"/>
        <v>0</v>
      </c>
    </row>
    <row r="64" spans="1:16" s="16" customFormat="1" ht="38.25">
      <c r="A64" s="159" t="s">
        <v>314</v>
      </c>
      <c r="B64" s="80" t="s">
        <v>34</v>
      </c>
      <c r="C64" s="80">
        <v>0</v>
      </c>
      <c r="D64" s="80">
        <v>12</v>
      </c>
      <c r="E64" s="80">
        <v>815</v>
      </c>
      <c r="F64" s="80" t="s">
        <v>17</v>
      </c>
      <c r="G64" s="80" t="s">
        <v>12</v>
      </c>
      <c r="H64" s="80" t="s">
        <v>283</v>
      </c>
      <c r="I64" s="80">
        <v>464</v>
      </c>
      <c r="J64" s="152"/>
      <c r="K64" s="152"/>
      <c r="L64" s="152"/>
      <c r="M64" s="127">
        <v>68280000</v>
      </c>
      <c r="N64" s="50"/>
      <c r="O64" s="50"/>
      <c r="P64" s="113">
        <f t="shared" si="1"/>
        <v>0</v>
      </c>
    </row>
    <row r="65" spans="1:16" s="16" customFormat="1" ht="54" customHeight="1">
      <c r="A65" s="159" t="s">
        <v>315</v>
      </c>
      <c r="B65" s="80" t="s">
        <v>34</v>
      </c>
      <c r="C65" s="80">
        <v>0</v>
      </c>
      <c r="D65" s="80">
        <v>12</v>
      </c>
      <c r="E65" s="80">
        <v>815</v>
      </c>
      <c r="F65" s="80" t="s">
        <v>17</v>
      </c>
      <c r="G65" s="80" t="s">
        <v>12</v>
      </c>
      <c r="H65" s="80">
        <v>11260</v>
      </c>
      <c r="I65" s="80">
        <v>464</v>
      </c>
      <c r="J65" s="152"/>
      <c r="K65" s="152"/>
      <c r="L65" s="152"/>
      <c r="M65" s="127">
        <v>1665000</v>
      </c>
      <c r="N65" s="50"/>
      <c r="O65" s="50"/>
      <c r="P65" s="113">
        <f t="shared" si="1"/>
        <v>0</v>
      </c>
    </row>
    <row r="66" spans="1:35" ht="38.25" customHeight="1">
      <c r="A66" s="138" t="s">
        <v>37</v>
      </c>
      <c r="B66" s="79">
        <v>16</v>
      </c>
      <c r="C66" s="79">
        <v>0</v>
      </c>
      <c r="D66" s="79"/>
      <c r="E66" s="79"/>
      <c r="F66" s="79"/>
      <c r="G66" s="79"/>
      <c r="H66" s="79"/>
      <c r="I66" s="79"/>
      <c r="J66" s="149"/>
      <c r="K66" s="149"/>
      <c r="L66" s="149"/>
      <c r="M66" s="124">
        <f>M68</f>
        <v>18205930</v>
      </c>
      <c r="N66" s="124">
        <f>N68</f>
        <v>0</v>
      </c>
      <c r="O66" s="124">
        <f>O68</f>
        <v>304104.81</v>
      </c>
      <c r="P66" s="119">
        <f t="shared" si="1"/>
        <v>1.6703613053549036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s="13" customFormat="1" ht="24">
      <c r="A67" s="138" t="s">
        <v>192</v>
      </c>
      <c r="B67" s="79">
        <v>16</v>
      </c>
      <c r="C67" s="79">
        <v>0</v>
      </c>
      <c r="D67" s="79">
        <v>14</v>
      </c>
      <c r="E67" s="79"/>
      <c r="F67" s="79"/>
      <c r="G67" s="79"/>
      <c r="H67" s="79"/>
      <c r="I67" s="79"/>
      <c r="J67" s="149"/>
      <c r="K67" s="149"/>
      <c r="L67" s="149"/>
      <c r="M67" s="124">
        <f>M68</f>
        <v>18205930</v>
      </c>
      <c r="N67" s="124">
        <f aca="true" t="shared" si="10" ref="N67:O69">N68</f>
        <v>0</v>
      </c>
      <c r="O67" s="124">
        <f t="shared" si="10"/>
        <v>304104.81</v>
      </c>
      <c r="P67" s="119">
        <f t="shared" si="1"/>
        <v>1.6703613053549036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24">
      <c r="A68" s="138" t="s">
        <v>28</v>
      </c>
      <c r="B68" s="79" t="s">
        <v>38</v>
      </c>
      <c r="C68" s="79">
        <v>0</v>
      </c>
      <c r="D68" s="79">
        <v>14</v>
      </c>
      <c r="E68" s="79" t="s">
        <v>29</v>
      </c>
      <c r="F68" s="79" t="s">
        <v>0</v>
      </c>
      <c r="G68" s="79" t="s">
        <v>0</v>
      </c>
      <c r="H68" s="79" t="s">
        <v>0</v>
      </c>
      <c r="I68" s="79" t="s">
        <v>0</v>
      </c>
      <c r="J68" s="149"/>
      <c r="K68" s="149"/>
      <c r="L68" s="149"/>
      <c r="M68" s="124">
        <f>M69</f>
        <v>18205930</v>
      </c>
      <c r="N68" s="124">
        <f t="shared" si="10"/>
        <v>0</v>
      </c>
      <c r="O68" s="124">
        <f t="shared" si="10"/>
        <v>304104.81</v>
      </c>
      <c r="P68" s="119">
        <f t="shared" si="1"/>
        <v>1.6703613053549036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29.25" customHeight="1">
      <c r="A69" s="138" t="s">
        <v>59</v>
      </c>
      <c r="B69" s="79">
        <v>16</v>
      </c>
      <c r="C69" s="79">
        <v>0</v>
      </c>
      <c r="D69" s="79">
        <v>14</v>
      </c>
      <c r="E69" s="79">
        <v>819</v>
      </c>
      <c r="F69" s="79"/>
      <c r="G69" s="79"/>
      <c r="H69" s="79"/>
      <c r="I69" s="79"/>
      <c r="J69" s="149"/>
      <c r="K69" s="149"/>
      <c r="L69" s="149"/>
      <c r="M69" s="124">
        <f>M70</f>
        <v>18205930</v>
      </c>
      <c r="N69" s="124">
        <f t="shared" si="10"/>
        <v>0</v>
      </c>
      <c r="O69" s="124">
        <f t="shared" si="10"/>
        <v>304104.81</v>
      </c>
      <c r="P69" s="119">
        <f t="shared" si="1"/>
        <v>1.6703613053549036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2.75">
      <c r="A70" s="138" t="s">
        <v>18</v>
      </c>
      <c r="B70" s="79" t="s">
        <v>38</v>
      </c>
      <c r="C70" s="79">
        <v>0</v>
      </c>
      <c r="D70" s="79">
        <v>14</v>
      </c>
      <c r="E70" s="79" t="s">
        <v>29</v>
      </c>
      <c r="F70" s="79" t="s">
        <v>19</v>
      </c>
      <c r="G70" s="79" t="s">
        <v>0</v>
      </c>
      <c r="H70" s="79" t="s">
        <v>0</v>
      </c>
      <c r="I70" s="79" t="s">
        <v>0</v>
      </c>
      <c r="J70" s="149"/>
      <c r="K70" s="149"/>
      <c r="L70" s="149"/>
      <c r="M70" s="124">
        <f>M71+M78</f>
        <v>18205930</v>
      </c>
      <c r="N70" s="124">
        <f>N71+N78</f>
        <v>0</v>
      </c>
      <c r="O70" s="124">
        <f>O71+O78</f>
        <v>304104.81</v>
      </c>
      <c r="P70" s="119">
        <f t="shared" si="1"/>
        <v>1.6703613053549036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s="1" customFormat="1" ht="16.5" customHeight="1">
      <c r="A71" s="138" t="s">
        <v>39</v>
      </c>
      <c r="B71" s="79" t="s">
        <v>38</v>
      </c>
      <c r="C71" s="79">
        <v>0</v>
      </c>
      <c r="D71" s="79">
        <v>14</v>
      </c>
      <c r="E71" s="79" t="s">
        <v>29</v>
      </c>
      <c r="F71" s="79" t="s">
        <v>19</v>
      </c>
      <c r="G71" s="79" t="s">
        <v>12</v>
      </c>
      <c r="H71" s="79" t="s">
        <v>0</v>
      </c>
      <c r="I71" s="79" t="s">
        <v>0</v>
      </c>
      <c r="J71" s="149"/>
      <c r="K71" s="149"/>
      <c r="L71" s="149"/>
      <c r="M71" s="124">
        <f aca="true" t="shared" si="11" ref="M71:O72">M72</f>
        <v>17885430</v>
      </c>
      <c r="N71" s="124">
        <f t="shared" si="11"/>
        <v>0</v>
      </c>
      <c r="O71" s="124">
        <f t="shared" si="11"/>
        <v>304104.81</v>
      </c>
      <c r="P71" s="119">
        <f t="shared" si="1"/>
        <v>1.70029353501705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36.75" customHeight="1">
      <c r="A72" s="138" t="s">
        <v>30</v>
      </c>
      <c r="B72" s="79" t="s">
        <v>38</v>
      </c>
      <c r="C72" s="79">
        <v>0</v>
      </c>
      <c r="D72" s="79">
        <v>14</v>
      </c>
      <c r="E72" s="79" t="s">
        <v>29</v>
      </c>
      <c r="F72" s="79" t="s">
        <v>19</v>
      </c>
      <c r="G72" s="79" t="s">
        <v>12</v>
      </c>
      <c r="H72" s="79">
        <v>11260</v>
      </c>
      <c r="I72" s="79" t="s">
        <v>0</v>
      </c>
      <c r="J72" s="149"/>
      <c r="K72" s="149"/>
      <c r="L72" s="149"/>
      <c r="M72" s="124">
        <f t="shared" si="11"/>
        <v>17885430</v>
      </c>
      <c r="N72" s="124">
        <f t="shared" si="11"/>
        <v>0</v>
      </c>
      <c r="O72" s="124">
        <f t="shared" si="11"/>
        <v>304104.81</v>
      </c>
      <c r="P72" s="119">
        <f t="shared" si="1"/>
        <v>1.70029353501705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51.75" customHeight="1">
      <c r="A73" s="138" t="s">
        <v>31</v>
      </c>
      <c r="B73" s="79" t="s">
        <v>38</v>
      </c>
      <c r="C73" s="79">
        <v>0</v>
      </c>
      <c r="D73" s="79">
        <v>14</v>
      </c>
      <c r="E73" s="79" t="s">
        <v>29</v>
      </c>
      <c r="F73" s="79" t="s">
        <v>19</v>
      </c>
      <c r="G73" s="79" t="s">
        <v>12</v>
      </c>
      <c r="H73" s="79">
        <v>11260</v>
      </c>
      <c r="I73" s="79" t="s">
        <v>32</v>
      </c>
      <c r="J73" s="149"/>
      <c r="K73" s="149"/>
      <c r="L73" s="149"/>
      <c r="M73" s="124">
        <f>M74+M76</f>
        <v>17885430</v>
      </c>
      <c r="N73" s="124">
        <f>N74+N76</f>
        <v>0</v>
      </c>
      <c r="O73" s="124">
        <f>O74+O76</f>
        <v>304104.81</v>
      </c>
      <c r="P73" s="119">
        <f aca="true" t="shared" si="12" ref="P73:P136">O73/M73*100</f>
        <v>1.70029353501705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26.25" customHeight="1">
      <c r="A74" s="159" t="s">
        <v>384</v>
      </c>
      <c r="B74" s="80" t="s">
        <v>38</v>
      </c>
      <c r="C74" s="80">
        <v>0</v>
      </c>
      <c r="D74" s="80">
        <v>14</v>
      </c>
      <c r="E74" s="80" t="s">
        <v>29</v>
      </c>
      <c r="F74" s="80" t="s">
        <v>19</v>
      </c>
      <c r="G74" s="80" t="s">
        <v>12</v>
      </c>
      <c r="H74" s="80">
        <v>11260</v>
      </c>
      <c r="I74" s="80">
        <v>414</v>
      </c>
      <c r="J74" s="147" t="s">
        <v>58</v>
      </c>
      <c r="K74" s="147">
        <v>115</v>
      </c>
      <c r="L74" s="147"/>
      <c r="M74" s="129">
        <v>17635430</v>
      </c>
      <c r="N74" s="50"/>
      <c r="O74" s="50">
        <v>54104.81</v>
      </c>
      <c r="P74" s="113">
        <f t="shared" si="12"/>
        <v>0.30679609173124783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16" s="16" customFormat="1" ht="25.5" customHeight="1">
      <c r="A75" s="142" t="s">
        <v>207</v>
      </c>
      <c r="B75" s="80"/>
      <c r="C75" s="80"/>
      <c r="D75" s="80"/>
      <c r="E75" s="80"/>
      <c r="F75" s="80"/>
      <c r="G75" s="80"/>
      <c r="H75" s="80"/>
      <c r="I75" s="80"/>
      <c r="J75" s="152"/>
      <c r="K75" s="152"/>
      <c r="L75" s="152"/>
      <c r="M75" s="130">
        <v>17635430</v>
      </c>
      <c r="N75" s="50"/>
      <c r="O75" s="51">
        <f>O74</f>
        <v>54104.81</v>
      </c>
      <c r="P75" s="116">
        <f t="shared" si="12"/>
        <v>0.30679609173124783</v>
      </c>
    </row>
    <row r="76" spans="1:35" s="13" customFormat="1" ht="27.75" customHeight="1">
      <c r="A76" s="159" t="s">
        <v>153</v>
      </c>
      <c r="B76" s="80">
        <v>16</v>
      </c>
      <c r="C76" s="80">
        <v>0</v>
      </c>
      <c r="D76" s="80">
        <v>14</v>
      </c>
      <c r="E76" s="80">
        <v>819</v>
      </c>
      <c r="F76" s="187" t="s">
        <v>19</v>
      </c>
      <c r="G76" s="187" t="s">
        <v>12</v>
      </c>
      <c r="H76" s="80">
        <v>11260</v>
      </c>
      <c r="I76" s="80">
        <v>414</v>
      </c>
      <c r="J76" s="147" t="s">
        <v>58</v>
      </c>
      <c r="K76" s="147">
        <v>270</v>
      </c>
      <c r="L76" s="147">
        <v>2017</v>
      </c>
      <c r="M76" s="129">
        <v>250000</v>
      </c>
      <c r="N76" s="50"/>
      <c r="O76" s="50">
        <f>M76</f>
        <v>250000</v>
      </c>
      <c r="P76" s="113">
        <f t="shared" si="12"/>
        <v>100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16" s="16" customFormat="1" ht="24" customHeight="1">
      <c r="A77" s="142" t="s">
        <v>207</v>
      </c>
      <c r="B77" s="80"/>
      <c r="C77" s="80"/>
      <c r="D77" s="80"/>
      <c r="E77" s="80"/>
      <c r="F77" s="80"/>
      <c r="G77" s="80"/>
      <c r="H77" s="80"/>
      <c r="I77" s="80"/>
      <c r="J77" s="152"/>
      <c r="K77" s="152"/>
      <c r="L77" s="152"/>
      <c r="M77" s="131">
        <v>250000</v>
      </c>
      <c r="N77" s="50"/>
      <c r="O77" s="51">
        <f>M77</f>
        <v>250000</v>
      </c>
      <c r="P77" s="116">
        <f t="shared" si="12"/>
        <v>100</v>
      </c>
    </row>
    <row r="78" spans="1:35" s="1" customFormat="1" ht="15.75" customHeight="1">
      <c r="A78" s="138" t="s">
        <v>40</v>
      </c>
      <c r="B78" s="79" t="s">
        <v>38</v>
      </c>
      <c r="C78" s="79">
        <v>0</v>
      </c>
      <c r="D78" s="79">
        <v>14</v>
      </c>
      <c r="E78" s="79" t="s">
        <v>29</v>
      </c>
      <c r="F78" s="79" t="s">
        <v>19</v>
      </c>
      <c r="G78" s="79" t="s">
        <v>13</v>
      </c>
      <c r="H78" s="79" t="s">
        <v>0</v>
      </c>
      <c r="I78" s="79" t="s">
        <v>0</v>
      </c>
      <c r="J78" s="149"/>
      <c r="K78" s="149"/>
      <c r="L78" s="149"/>
      <c r="M78" s="124">
        <f>M79</f>
        <v>320500</v>
      </c>
      <c r="N78" s="124">
        <f aca="true" t="shared" si="13" ref="N78:O80">N79</f>
        <v>0</v>
      </c>
      <c r="O78" s="124">
        <f t="shared" si="13"/>
        <v>0</v>
      </c>
      <c r="P78" s="119">
        <f t="shared" si="12"/>
        <v>0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ht="39.75" customHeight="1">
      <c r="A79" s="138" t="s">
        <v>30</v>
      </c>
      <c r="B79" s="79" t="s">
        <v>38</v>
      </c>
      <c r="C79" s="79">
        <v>0</v>
      </c>
      <c r="D79" s="79">
        <v>14</v>
      </c>
      <c r="E79" s="79" t="s">
        <v>29</v>
      </c>
      <c r="F79" s="79" t="s">
        <v>19</v>
      </c>
      <c r="G79" s="79" t="s">
        <v>13</v>
      </c>
      <c r="H79" s="79">
        <v>11260</v>
      </c>
      <c r="I79" s="79" t="s">
        <v>0</v>
      </c>
      <c r="J79" s="149"/>
      <c r="K79" s="149"/>
      <c r="L79" s="149"/>
      <c r="M79" s="124">
        <f>M80</f>
        <v>320500</v>
      </c>
      <c r="N79" s="124">
        <f t="shared" si="13"/>
        <v>0</v>
      </c>
      <c r="O79" s="124">
        <f t="shared" si="13"/>
        <v>0</v>
      </c>
      <c r="P79" s="119">
        <f t="shared" si="12"/>
        <v>0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1:35" ht="49.5" customHeight="1">
      <c r="A80" s="138" t="s">
        <v>31</v>
      </c>
      <c r="B80" s="79" t="s">
        <v>38</v>
      </c>
      <c r="C80" s="79">
        <v>0</v>
      </c>
      <c r="D80" s="79">
        <v>14</v>
      </c>
      <c r="E80" s="79" t="s">
        <v>29</v>
      </c>
      <c r="F80" s="79" t="s">
        <v>19</v>
      </c>
      <c r="G80" s="79" t="s">
        <v>13</v>
      </c>
      <c r="H80" s="79">
        <v>11260</v>
      </c>
      <c r="I80" s="79" t="s">
        <v>32</v>
      </c>
      <c r="J80" s="149"/>
      <c r="K80" s="149"/>
      <c r="L80" s="149"/>
      <c r="M80" s="124">
        <f>M81</f>
        <v>320500</v>
      </c>
      <c r="N80" s="124">
        <f t="shared" si="13"/>
        <v>0</v>
      </c>
      <c r="O80" s="124">
        <f t="shared" si="13"/>
        <v>0</v>
      </c>
      <c r="P80" s="119">
        <f t="shared" si="12"/>
        <v>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1:35" s="15" customFormat="1" ht="51.75" customHeight="1">
      <c r="A81" s="102" t="s">
        <v>103</v>
      </c>
      <c r="B81" s="80" t="s">
        <v>38</v>
      </c>
      <c r="C81" s="80">
        <v>0</v>
      </c>
      <c r="D81" s="80">
        <v>14</v>
      </c>
      <c r="E81" s="80" t="s">
        <v>29</v>
      </c>
      <c r="F81" s="80" t="s">
        <v>19</v>
      </c>
      <c r="G81" s="80" t="s">
        <v>13</v>
      </c>
      <c r="H81" s="80">
        <v>11260</v>
      </c>
      <c r="I81" s="80" t="s">
        <v>32</v>
      </c>
      <c r="J81" s="152" t="s">
        <v>112</v>
      </c>
      <c r="K81" s="158">
        <v>6415.7</v>
      </c>
      <c r="L81" s="153"/>
      <c r="M81" s="126">
        <v>320500</v>
      </c>
      <c r="N81" s="57"/>
      <c r="O81" s="57"/>
      <c r="P81" s="113">
        <f t="shared" si="12"/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62.25" customHeight="1">
      <c r="A82" s="138" t="s">
        <v>41</v>
      </c>
      <c r="B82" s="79" t="s">
        <v>42</v>
      </c>
      <c r="C82" s="80" t="s">
        <v>0</v>
      </c>
      <c r="D82" s="80"/>
      <c r="E82" s="80" t="s">
        <v>0</v>
      </c>
      <c r="F82" s="80" t="s">
        <v>0</v>
      </c>
      <c r="G82" s="80" t="s">
        <v>0</v>
      </c>
      <c r="H82" s="80" t="s">
        <v>0</v>
      </c>
      <c r="I82" s="80" t="s">
        <v>0</v>
      </c>
      <c r="J82" s="147"/>
      <c r="K82" s="147"/>
      <c r="L82" s="147"/>
      <c r="M82" s="124">
        <f>M91+M83</f>
        <v>11418521</v>
      </c>
      <c r="N82" s="124">
        <f>N91+N83</f>
        <v>1321723</v>
      </c>
      <c r="O82" s="124">
        <f>O91+O83</f>
        <v>116052</v>
      </c>
      <c r="P82" s="119">
        <f t="shared" si="12"/>
        <v>1.0163487898301364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1:35" s="13" customFormat="1" ht="39.75" customHeight="1">
      <c r="A83" s="138" t="s">
        <v>276</v>
      </c>
      <c r="B83" s="79">
        <v>17</v>
      </c>
      <c r="C83" s="79">
        <v>6</v>
      </c>
      <c r="D83" s="80"/>
      <c r="E83" s="80"/>
      <c r="F83" s="80"/>
      <c r="G83" s="80"/>
      <c r="H83" s="80"/>
      <c r="I83" s="80"/>
      <c r="J83" s="147"/>
      <c r="K83" s="147"/>
      <c r="L83" s="147"/>
      <c r="M83" s="124">
        <f aca="true" t="shared" si="14" ref="M83:M89">M84</f>
        <v>8000000</v>
      </c>
      <c r="N83" s="124">
        <f aca="true" t="shared" si="15" ref="N83:O87">N84</f>
        <v>0</v>
      </c>
      <c r="O83" s="124">
        <f t="shared" si="15"/>
        <v>0</v>
      </c>
      <c r="P83" s="119">
        <f t="shared" si="12"/>
        <v>0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1:35" s="13" customFormat="1" ht="72.75" customHeight="1">
      <c r="A84" s="138" t="s">
        <v>277</v>
      </c>
      <c r="B84" s="79">
        <v>17</v>
      </c>
      <c r="C84" s="79">
        <v>6</v>
      </c>
      <c r="D84" s="79">
        <v>61</v>
      </c>
      <c r="E84" s="80"/>
      <c r="F84" s="80"/>
      <c r="G84" s="80"/>
      <c r="H84" s="80"/>
      <c r="I84" s="80"/>
      <c r="J84" s="147"/>
      <c r="K84" s="147"/>
      <c r="L84" s="147"/>
      <c r="M84" s="124">
        <f t="shared" si="14"/>
        <v>8000000</v>
      </c>
      <c r="N84" s="124">
        <f t="shared" si="15"/>
        <v>0</v>
      </c>
      <c r="O84" s="124">
        <f t="shared" si="15"/>
        <v>0</v>
      </c>
      <c r="P84" s="119">
        <f t="shared" si="12"/>
        <v>0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1:16" s="16" customFormat="1" ht="24">
      <c r="A85" s="138" t="s">
        <v>122</v>
      </c>
      <c r="B85" s="79" t="s">
        <v>42</v>
      </c>
      <c r="C85" s="79">
        <v>6</v>
      </c>
      <c r="D85" s="79">
        <v>61</v>
      </c>
      <c r="E85" s="79">
        <v>817</v>
      </c>
      <c r="F85" s="80"/>
      <c r="G85" s="80"/>
      <c r="H85" s="80"/>
      <c r="I85" s="80"/>
      <c r="J85" s="152"/>
      <c r="K85" s="152"/>
      <c r="L85" s="152"/>
      <c r="M85" s="128">
        <f t="shared" si="14"/>
        <v>8000000</v>
      </c>
      <c r="N85" s="128">
        <f t="shared" si="15"/>
        <v>0</v>
      </c>
      <c r="O85" s="128">
        <f t="shared" si="15"/>
        <v>0</v>
      </c>
      <c r="P85" s="119">
        <f t="shared" si="12"/>
        <v>0</v>
      </c>
    </row>
    <row r="86" spans="1:16" s="16" customFormat="1" ht="12.75">
      <c r="A86" s="137" t="s">
        <v>16</v>
      </c>
      <c r="B86" s="79" t="s">
        <v>42</v>
      </c>
      <c r="C86" s="79">
        <v>6</v>
      </c>
      <c r="D86" s="79">
        <v>61</v>
      </c>
      <c r="E86" s="79">
        <v>817</v>
      </c>
      <c r="F86" s="186" t="s">
        <v>14</v>
      </c>
      <c r="G86" s="186"/>
      <c r="H86" s="80"/>
      <c r="I86" s="80"/>
      <c r="J86" s="152"/>
      <c r="K86" s="152"/>
      <c r="L86" s="152"/>
      <c r="M86" s="128">
        <f t="shared" si="14"/>
        <v>8000000</v>
      </c>
      <c r="N86" s="128">
        <f t="shared" si="15"/>
        <v>0</v>
      </c>
      <c r="O86" s="128">
        <f t="shared" si="15"/>
        <v>0</v>
      </c>
      <c r="P86" s="119">
        <f t="shared" si="12"/>
        <v>0</v>
      </c>
    </row>
    <row r="87" spans="1:16" s="16" customFormat="1" ht="15" customHeight="1">
      <c r="A87" s="137" t="s">
        <v>124</v>
      </c>
      <c r="B87" s="79" t="s">
        <v>42</v>
      </c>
      <c r="C87" s="79">
        <v>6</v>
      </c>
      <c r="D87" s="79">
        <v>61</v>
      </c>
      <c r="E87" s="79">
        <v>817</v>
      </c>
      <c r="F87" s="186" t="s">
        <v>14</v>
      </c>
      <c r="G87" s="186" t="s">
        <v>15</v>
      </c>
      <c r="H87" s="80"/>
      <c r="I87" s="80"/>
      <c r="J87" s="152"/>
      <c r="K87" s="152"/>
      <c r="L87" s="152"/>
      <c r="M87" s="128">
        <f t="shared" si="14"/>
        <v>8000000</v>
      </c>
      <c r="N87" s="128">
        <f t="shared" si="15"/>
        <v>0</v>
      </c>
      <c r="O87" s="128">
        <f t="shared" si="15"/>
        <v>0</v>
      </c>
      <c r="P87" s="119">
        <f t="shared" si="12"/>
        <v>0</v>
      </c>
    </row>
    <row r="88" spans="1:16" s="16" customFormat="1" ht="26.25" customHeight="1">
      <c r="A88" s="137" t="s">
        <v>278</v>
      </c>
      <c r="B88" s="79" t="s">
        <v>42</v>
      </c>
      <c r="C88" s="79">
        <v>6</v>
      </c>
      <c r="D88" s="79">
        <v>61</v>
      </c>
      <c r="E88" s="79">
        <v>817</v>
      </c>
      <c r="F88" s="186" t="s">
        <v>14</v>
      </c>
      <c r="G88" s="186" t="s">
        <v>15</v>
      </c>
      <c r="H88" s="79">
        <v>11340</v>
      </c>
      <c r="I88" s="80"/>
      <c r="J88" s="152"/>
      <c r="K88" s="152"/>
      <c r="L88" s="152"/>
      <c r="M88" s="128">
        <f t="shared" si="14"/>
        <v>8000000</v>
      </c>
      <c r="N88" s="128">
        <f>N89</f>
        <v>0</v>
      </c>
      <c r="O88" s="128">
        <f>O89</f>
        <v>0</v>
      </c>
      <c r="P88" s="119">
        <f t="shared" si="12"/>
        <v>0</v>
      </c>
    </row>
    <row r="89" spans="1:16" s="16" customFormat="1" ht="87" customHeight="1">
      <c r="A89" s="138" t="s">
        <v>279</v>
      </c>
      <c r="B89" s="79" t="s">
        <v>42</v>
      </c>
      <c r="C89" s="79">
        <v>6</v>
      </c>
      <c r="D89" s="79">
        <v>61</v>
      </c>
      <c r="E89" s="79">
        <v>817</v>
      </c>
      <c r="F89" s="186" t="s">
        <v>14</v>
      </c>
      <c r="G89" s="186" t="s">
        <v>15</v>
      </c>
      <c r="H89" s="79">
        <v>11340</v>
      </c>
      <c r="I89" s="79">
        <v>466</v>
      </c>
      <c r="J89" s="152"/>
      <c r="K89" s="152"/>
      <c r="L89" s="152"/>
      <c r="M89" s="128">
        <f t="shared" si="14"/>
        <v>8000000</v>
      </c>
      <c r="N89" s="128">
        <f>N90</f>
        <v>0</v>
      </c>
      <c r="O89" s="128">
        <f>O90</f>
        <v>0</v>
      </c>
      <c r="P89" s="119">
        <f t="shared" si="12"/>
        <v>0</v>
      </c>
    </row>
    <row r="90" spans="1:16" s="16" customFormat="1" ht="27" customHeight="1">
      <c r="A90" s="159" t="s">
        <v>280</v>
      </c>
      <c r="B90" s="80" t="s">
        <v>42</v>
      </c>
      <c r="C90" s="80">
        <v>6</v>
      </c>
      <c r="D90" s="80">
        <v>61</v>
      </c>
      <c r="E90" s="80">
        <v>817</v>
      </c>
      <c r="F90" s="187" t="s">
        <v>14</v>
      </c>
      <c r="G90" s="187" t="s">
        <v>15</v>
      </c>
      <c r="H90" s="80">
        <v>11340</v>
      </c>
      <c r="I90" s="80">
        <v>466</v>
      </c>
      <c r="J90" s="152" t="s">
        <v>281</v>
      </c>
      <c r="K90" s="152">
        <v>10</v>
      </c>
      <c r="L90" s="152">
        <v>2016</v>
      </c>
      <c r="M90" s="127">
        <v>8000000</v>
      </c>
      <c r="N90" s="50"/>
      <c r="O90" s="50"/>
      <c r="P90" s="113">
        <f t="shared" si="12"/>
        <v>0</v>
      </c>
    </row>
    <row r="91" spans="1:35" ht="30" customHeight="1">
      <c r="A91" s="138" t="s">
        <v>43</v>
      </c>
      <c r="B91" s="79" t="s">
        <v>42</v>
      </c>
      <c r="C91" s="79" t="s">
        <v>10</v>
      </c>
      <c r="D91" s="79"/>
      <c r="E91" s="80" t="s">
        <v>0</v>
      </c>
      <c r="F91" s="80" t="s">
        <v>0</v>
      </c>
      <c r="G91" s="80" t="s">
        <v>0</v>
      </c>
      <c r="H91" s="80" t="s">
        <v>0</v>
      </c>
      <c r="I91" s="80" t="s">
        <v>0</v>
      </c>
      <c r="J91" s="147"/>
      <c r="K91" s="147"/>
      <c r="L91" s="147"/>
      <c r="M91" s="124">
        <f>M93</f>
        <v>3418521</v>
      </c>
      <c r="N91" s="124">
        <f>N93</f>
        <v>1321723</v>
      </c>
      <c r="O91" s="124">
        <f>O93</f>
        <v>116052</v>
      </c>
      <c r="P91" s="119">
        <f t="shared" si="12"/>
        <v>3.3948014360596295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1:35" s="13" customFormat="1" ht="150" customHeight="1">
      <c r="A92" s="138" t="s">
        <v>191</v>
      </c>
      <c r="B92" s="79" t="s">
        <v>42</v>
      </c>
      <c r="C92" s="79" t="s">
        <v>10</v>
      </c>
      <c r="D92" s="79">
        <v>81</v>
      </c>
      <c r="E92" s="80"/>
      <c r="F92" s="80"/>
      <c r="G92" s="80"/>
      <c r="H92" s="80"/>
      <c r="I92" s="80"/>
      <c r="J92" s="147"/>
      <c r="K92" s="147"/>
      <c r="L92" s="147"/>
      <c r="M92" s="124">
        <f>M93</f>
        <v>3418521</v>
      </c>
      <c r="N92" s="124">
        <f aca="true" t="shared" si="16" ref="N92:O95">N93</f>
        <v>1321723</v>
      </c>
      <c r="O92" s="124">
        <f t="shared" si="16"/>
        <v>116052</v>
      </c>
      <c r="P92" s="119">
        <f t="shared" si="12"/>
        <v>3.3948014360596295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1:35" ht="24" customHeight="1">
      <c r="A93" s="138" t="s">
        <v>28</v>
      </c>
      <c r="B93" s="79" t="s">
        <v>42</v>
      </c>
      <c r="C93" s="79" t="s">
        <v>10</v>
      </c>
      <c r="D93" s="79">
        <v>81</v>
      </c>
      <c r="E93" s="79" t="s">
        <v>29</v>
      </c>
      <c r="F93" s="79" t="s">
        <v>0</v>
      </c>
      <c r="G93" s="79" t="s">
        <v>0</v>
      </c>
      <c r="H93" s="79" t="s">
        <v>0</v>
      </c>
      <c r="I93" s="79" t="s">
        <v>0</v>
      </c>
      <c r="J93" s="149"/>
      <c r="K93" s="149"/>
      <c r="L93" s="149"/>
      <c r="M93" s="124">
        <f>M94</f>
        <v>3418521</v>
      </c>
      <c r="N93" s="124">
        <f t="shared" si="16"/>
        <v>1321723</v>
      </c>
      <c r="O93" s="124">
        <f t="shared" si="16"/>
        <v>116052</v>
      </c>
      <c r="P93" s="119">
        <f t="shared" si="12"/>
        <v>3.3948014360596295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1:35" ht="27" customHeight="1">
      <c r="A94" s="138" t="s">
        <v>59</v>
      </c>
      <c r="B94" s="79">
        <v>17</v>
      </c>
      <c r="C94" s="79">
        <v>7</v>
      </c>
      <c r="D94" s="79">
        <v>81</v>
      </c>
      <c r="E94" s="79">
        <v>819</v>
      </c>
      <c r="F94" s="79"/>
      <c r="G94" s="79"/>
      <c r="H94" s="79"/>
      <c r="I94" s="79"/>
      <c r="J94" s="149"/>
      <c r="K94" s="149"/>
      <c r="L94" s="149"/>
      <c r="M94" s="124">
        <f>M95</f>
        <v>3418521</v>
      </c>
      <c r="N94" s="124">
        <f t="shared" si="16"/>
        <v>1321723</v>
      </c>
      <c r="O94" s="124">
        <f t="shared" si="16"/>
        <v>116052</v>
      </c>
      <c r="P94" s="119">
        <f t="shared" si="12"/>
        <v>3.3948014360596295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1:35" ht="15.75" customHeight="1">
      <c r="A95" s="138" t="s">
        <v>21</v>
      </c>
      <c r="B95" s="79" t="s">
        <v>42</v>
      </c>
      <c r="C95" s="79" t="s">
        <v>10</v>
      </c>
      <c r="D95" s="79">
        <v>81</v>
      </c>
      <c r="E95" s="79" t="s">
        <v>29</v>
      </c>
      <c r="F95" s="79" t="s">
        <v>15</v>
      </c>
      <c r="G95" s="79" t="s">
        <v>0</v>
      </c>
      <c r="H95" s="79" t="s">
        <v>0</v>
      </c>
      <c r="I95" s="79" t="s">
        <v>0</v>
      </c>
      <c r="J95" s="149"/>
      <c r="K95" s="149"/>
      <c r="L95" s="149"/>
      <c r="M95" s="124">
        <f>M96</f>
        <v>3418521</v>
      </c>
      <c r="N95" s="124">
        <f t="shared" si="16"/>
        <v>1321723</v>
      </c>
      <c r="O95" s="124">
        <f t="shared" si="16"/>
        <v>116052</v>
      </c>
      <c r="P95" s="119">
        <f t="shared" si="12"/>
        <v>3.3948014360596295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1:35" s="1" customFormat="1" ht="15" customHeight="1">
      <c r="A96" s="138" t="s">
        <v>23</v>
      </c>
      <c r="B96" s="79" t="s">
        <v>42</v>
      </c>
      <c r="C96" s="79" t="s">
        <v>10</v>
      </c>
      <c r="D96" s="79">
        <v>81</v>
      </c>
      <c r="E96" s="79" t="s">
        <v>29</v>
      </c>
      <c r="F96" s="79" t="s">
        <v>15</v>
      </c>
      <c r="G96" s="79" t="s">
        <v>13</v>
      </c>
      <c r="H96" s="79" t="s">
        <v>0</v>
      </c>
      <c r="I96" s="79" t="s">
        <v>0</v>
      </c>
      <c r="J96" s="149"/>
      <c r="K96" s="149"/>
      <c r="L96" s="149"/>
      <c r="M96" s="124">
        <f>M97+M98</f>
        <v>3418521</v>
      </c>
      <c r="N96" s="124">
        <f>N97+N98</f>
        <v>1321723</v>
      </c>
      <c r="O96" s="124">
        <f>O97+O98</f>
        <v>116052</v>
      </c>
      <c r="P96" s="119">
        <f t="shared" si="12"/>
        <v>3.3948014360596295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1:35" ht="35.25" customHeight="1">
      <c r="A97" s="138" t="s">
        <v>30</v>
      </c>
      <c r="B97" s="79" t="s">
        <v>42</v>
      </c>
      <c r="C97" s="79" t="s">
        <v>10</v>
      </c>
      <c r="D97" s="79">
        <v>81</v>
      </c>
      <c r="E97" s="79" t="s">
        <v>29</v>
      </c>
      <c r="F97" s="79" t="s">
        <v>15</v>
      </c>
      <c r="G97" s="79" t="s">
        <v>13</v>
      </c>
      <c r="H97" s="79">
        <v>11260</v>
      </c>
      <c r="I97" s="79" t="s">
        <v>0</v>
      </c>
      <c r="J97" s="149"/>
      <c r="K97" s="149"/>
      <c r="L97" s="149"/>
      <c r="M97" s="124">
        <f aca="true" t="shared" si="17" ref="M97:O100">M99</f>
        <v>282600</v>
      </c>
      <c r="N97" s="124">
        <f t="shared" si="17"/>
        <v>116052</v>
      </c>
      <c r="O97" s="124">
        <f t="shared" si="17"/>
        <v>116052</v>
      </c>
      <c r="P97" s="119">
        <f t="shared" si="12"/>
        <v>41.06581740976645</v>
      </c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1:35" s="13" customFormat="1" ht="19.5" customHeight="1">
      <c r="A98" s="138" t="s">
        <v>125</v>
      </c>
      <c r="B98" s="79" t="s">
        <v>42</v>
      </c>
      <c r="C98" s="79" t="s">
        <v>10</v>
      </c>
      <c r="D98" s="79">
        <v>81</v>
      </c>
      <c r="E98" s="79" t="s">
        <v>29</v>
      </c>
      <c r="F98" s="79" t="s">
        <v>15</v>
      </c>
      <c r="G98" s="79" t="s">
        <v>13</v>
      </c>
      <c r="H98" s="171" t="s">
        <v>204</v>
      </c>
      <c r="I98" s="79"/>
      <c r="J98" s="149"/>
      <c r="K98" s="149"/>
      <c r="L98" s="149"/>
      <c r="M98" s="124">
        <f t="shared" si="17"/>
        <v>3135921</v>
      </c>
      <c r="N98" s="124">
        <f t="shared" si="17"/>
        <v>1205671</v>
      </c>
      <c r="O98" s="124">
        <f t="shared" si="17"/>
        <v>0</v>
      </c>
      <c r="P98" s="119">
        <f t="shared" si="12"/>
        <v>0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1:35" ht="24" customHeight="1">
      <c r="A99" s="197" t="s">
        <v>31</v>
      </c>
      <c r="B99" s="79" t="s">
        <v>42</v>
      </c>
      <c r="C99" s="79" t="s">
        <v>10</v>
      </c>
      <c r="D99" s="79">
        <v>81</v>
      </c>
      <c r="E99" s="79" t="s">
        <v>29</v>
      </c>
      <c r="F99" s="79" t="s">
        <v>15</v>
      </c>
      <c r="G99" s="79" t="s">
        <v>13</v>
      </c>
      <c r="H99" s="79">
        <v>11260</v>
      </c>
      <c r="I99" s="79" t="s">
        <v>32</v>
      </c>
      <c r="J99" s="149"/>
      <c r="K99" s="149"/>
      <c r="L99" s="149"/>
      <c r="M99" s="124">
        <f t="shared" si="17"/>
        <v>282600</v>
      </c>
      <c r="N99" s="124">
        <f t="shared" si="17"/>
        <v>116052</v>
      </c>
      <c r="O99" s="124">
        <f t="shared" si="17"/>
        <v>116052</v>
      </c>
      <c r="P99" s="119">
        <f t="shared" si="12"/>
        <v>41.06581740976645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1:35" s="13" customFormat="1" ht="23.25" customHeight="1">
      <c r="A100" s="198"/>
      <c r="B100" s="79" t="s">
        <v>42</v>
      </c>
      <c r="C100" s="79" t="s">
        <v>10</v>
      </c>
      <c r="D100" s="79">
        <v>81</v>
      </c>
      <c r="E100" s="79" t="s">
        <v>29</v>
      </c>
      <c r="F100" s="79" t="s">
        <v>15</v>
      </c>
      <c r="G100" s="79" t="s">
        <v>13</v>
      </c>
      <c r="H100" s="171" t="s">
        <v>204</v>
      </c>
      <c r="I100" s="79" t="s">
        <v>32</v>
      </c>
      <c r="J100" s="149"/>
      <c r="K100" s="149"/>
      <c r="L100" s="149"/>
      <c r="M100" s="124">
        <f t="shared" si="17"/>
        <v>3135921</v>
      </c>
      <c r="N100" s="124">
        <f t="shared" si="17"/>
        <v>1205671</v>
      </c>
      <c r="O100" s="124">
        <f t="shared" si="17"/>
        <v>0</v>
      </c>
      <c r="P100" s="119">
        <f t="shared" si="12"/>
        <v>0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1:35" s="15" customFormat="1" ht="15" customHeight="1">
      <c r="A101" s="195" t="s">
        <v>84</v>
      </c>
      <c r="B101" s="79" t="s">
        <v>42</v>
      </c>
      <c r="C101" s="79" t="s">
        <v>10</v>
      </c>
      <c r="D101" s="79">
        <v>81</v>
      </c>
      <c r="E101" s="79" t="s">
        <v>29</v>
      </c>
      <c r="F101" s="79" t="s">
        <v>15</v>
      </c>
      <c r="G101" s="79" t="s">
        <v>13</v>
      </c>
      <c r="H101" s="79">
        <v>11260</v>
      </c>
      <c r="I101" s="79" t="s">
        <v>32</v>
      </c>
      <c r="J101" s="147"/>
      <c r="K101" s="147"/>
      <c r="L101" s="152"/>
      <c r="M101" s="122">
        <f>M105+M107</f>
        <v>282600</v>
      </c>
      <c r="N101" s="122">
        <f>N105+N107</f>
        <v>116052</v>
      </c>
      <c r="O101" s="122">
        <f>O105+O107</f>
        <v>116052</v>
      </c>
      <c r="P101" s="119">
        <f t="shared" si="12"/>
        <v>41.06581740976645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s="15" customFormat="1" ht="15.75" customHeight="1">
      <c r="A102" s="196"/>
      <c r="B102" s="79" t="s">
        <v>42</v>
      </c>
      <c r="C102" s="79" t="s">
        <v>10</v>
      </c>
      <c r="D102" s="79">
        <v>81</v>
      </c>
      <c r="E102" s="79" t="s">
        <v>29</v>
      </c>
      <c r="F102" s="79" t="s">
        <v>15</v>
      </c>
      <c r="G102" s="79" t="s">
        <v>13</v>
      </c>
      <c r="H102" s="171" t="s">
        <v>204</v>
      </c>
      <c r="I102" s="79" t="s">
        <v>32</v>
      </c>
      <c r="J102" s="147"/>
      <c r="K102" s="147"/>
      <c r="L102" s="152"/>
      <c r="M102" s="122">
        <f>M104</f>
        <v>3135921</v>
      </c>
      <c r="N102" s="122">
        <f>N104</f>
        <v>1205671</v>
      </c>
      <c r="O102" s="122">
        <f>O104</f>
        <v>0</v>
      </c>
      <c r="P102" s="119">
        <f t="shared" si="12"/>
        <v>0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2.75">
      <c r="A103" s="162" t="s">
        <v>70</v>
      </c>
      <c r="B103" s="80"/>
      <c r="C103" s="80"/>
      <c r="D103" s="80"/>
      <c r="E103" s="80"/>
      <c r="F103" s="80"/>
      <c r="G103" s="80"/>
      <c r="H103" s="80"/>
      <c r="I103" s="80"/>
      <c r="J103" s="147"/>
      <c r="K103" s="147"/>
      <c r="L103" s="152"/>
      <c r="M103" s="124">
        <f>M104+M105</f>
        <v>3293521</v>
      </c>
      <c r="N103" s="124">
        <f>N104+N105</f>
        <v>1321723</v>
      </c>
      <c r="O103" s="124">
        <f>O104+O105</f>
        <v>116052</v>
      </c>
      <c r="P103" s="119">
        <f t="shared" si="12"/>
        <v>3.5236453631235385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1:35" ht="16.5" customHeight="1">
      <c r="A104" s="160" t="s">
        <v>154</v>
      </c>
      <c r="B104" s="80" t="s">
        <v>42</v>
      </c>
      <c r="C104" s="80" t="s">
        <v>10</v>
      </c>
      <c r="D104" s="80">
        <v>81</v>
      </c>
      <c r="E104" s="80" t="s">
        <v>29</v>
      </c>
      <c r="F104" s="80" t="s">
        <v>15</v>
      </c>
      <c r="G104" s="80" t="s">
        <v>13</v>
      </c>
      <c r="H104" s="172" t="s">
        <v>204</v>
      </c>
      <c r="I104" s="80" t="s">
        <v>32</v>
      </c>
      <c r="J104" s="147" t="s">
        <v>109</v>
      </c>
      <c r="K104" s="152" t="s">
        <v>110</v>
      </c>
      <c r="L104" s="152">
        <v>2016</v>
      </c>
      <c r="M104" s="129">
        <v>3135921</v>
      </c>
      <c r="N104" s="50">
        <v>1205671</v>
      </c>
      <c r="O104" s="50"/>
      <c r="P104" s="113">
        <f t="shared" si="12"/>
        <v>0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1:35" ht="27" customHeight="1">
      <c r="A105" s="160" t="s">
        <v>155</v>
      </c>
      <c r="B105" s="80" t="s">
        <v>42</v>
      </c>
      <c r="C105" s="80" t="s">
        <v>10</v>
      </c>
      <c r="D105" s="80">
        <v>81</v>
      </c>
      <c r="E105" s="80" t="s">
        <v>29</v>
      </c>
      <c r="F105" s="80" t="s">
        <v>15</v>
      </c>
      <c r="G105" s="80" t="s">
        <v>13</v>
      </c>
      <c r="H105" s="80">
        <v>11260</v>
      </c>
      <c r="I105" s="80" t="s">
        <v>32</v>
      </c>
      <c r="J105" s="147" t="s">
        <v>109</v>
      </c>
      <c r="K105" s="147" t="s">
        <v>111</v>
      </c>
      <c r="L105" s="152">
        <v>2017</v>
      </c>
      <c r="M105" s="129">
        <v>157600</v>
      </c>
      <c r="N105" s="50">
        <v>116052</v>
      </c>
      <c r="O105" s="50">
        <f>N105</f>
        <v>116052</v>
      </c>
      <c r="P105" s="113">
        <f t="shared" si="12"/>
        <v>73.63705583756345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1:35" s="13" customFormat="1" ht="15.75" customHeight="1">
      <c r="A106" s="162" t="s">
        <v>62</v>
      </c>
      <c r="B106" s="80"/>
      <c r="C106" s="80"/>
      <c r="D106" s="80"/>
      <c r="E106" s="80"/>
      <c r="F106" s="80"/>
      <c r="G106" s="80"/>
      <c r="H106" s="80"/>
      <c r="I106" s="80"/>
      <c r="J106" s="147"/>
      <c r="K106" s="147"/>
      <c r="L106" s="152"/>
      <c r="M106" s="124">
        <f>M107</f>
        <v>125000</v>
      </c>
      <c r="N106" s="124">
        <f>N107</f>
        <v>0</v>
      </c>
      <c r="O106" s="124">
        <f>O107</f>
        <v>0</v>
      </c>
      <c r="P106" s="119">
        <f t="shared" si="12"/>
        <v>0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1:35" s="13" customFormat="1" ht="27.75" customHeight="1">
      <c r="A107" s="160" t="s">
        <v>343</v>
      </c>
      <c r="B107" s="80" t="s">
        <v>42</v>
      </c>
      <c r="C107" s="80" t="s">
        <v>10</v>
      </c>
      <c r="D107" s="80">
        <v>81</v>
      </c>
      <c r="E107" s="80" t="s">
        <v>29</v>
      </c>
      <c r="F107" s="80" t="s">
        <v>15</v>
      </c>
      <c r="G107" s="80" t="s">
        <v>13</v>
      </c>
      <c r="H107" s="80">
        <v>11260</v>
      </c>
      <c r="I107" s="80" t="s">
        <v>32</v>
      </c>
      <c r="J107" s="147"/>
      <c r="K107" s="147"/>
      <c r="L107" s="152">
        <v>2016</v>
      </c>
      <c r="M107" s="129">
        <v>125000</v>
      </c>
      <c r="N107" s="50"/>
      <c r="O107" s="50"/>
      <c r="P107" s="113">
        <f t="shared" si="12"/>
        <v>0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1:35" ht="62.25" customHeight="1">
      <c r="A108" s="138" t="s">
        <v>102</v>
      </c>
      <c r="B108" s="79" t="s">
        <v>44</v>
      </c>
      <c r="C108" s="79"/>
      <c r="D108" s="79"/>
      <c r="E108" s="80" t="s">
        <v>0</v>
      </c>
      <c r="F108" s="80" t="s">
        <v>0</v>
      </c>
      <c r="G108" s="80" t="s">
        <v>0</v>
      </c>
      <c r="H108" s="80" t="s">
        <v>0</v>
      </c>
      <c r="I108" s="80" t="s">
        <v>0</v>
      </c>
      <c r="J108" s="147"/>
      <c r="K108" s="147"/>
      <c r="L108" s="147"/>
      <c r="M108" s="124">
        <f>M109+M138+M165</f>
        <v>124323662</v>
      </c>
      <c r="N108" s="124">
        <f>N109+N138+N165</f>
        <v>58691120.11</v>
      </c>
      <c r="O108" s="124">
        <f>O109+O138+O165</f>
        <v>57300097.35</v>
      </c>
      <c r="P108" s="119">
        <f t="shared" si="12"/>
        <v>46.08945427460141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1:35" ht="63.75" customHeight="1">
      <c r="A109" s="138" t="s">
        <v>45</v>
      </c>
      <c r="B109" s="79" t="s">
        <v>44</v>
      </c>
      <c r="C109" s="79" t="s">
        <v>7</v>
      </c>
      <c r="D109" s="79"/>
      <c r="E109" s="80" t="s">
        <v>0</v>
      </c>
      <c r="F109" s="80" t="s">
        <v>0</v>
      </c>
      <c r="G109" s="80" t="s">
        <v>0</v>
      </c>
      <c r="H109" s="80" t="s">
        <v>0</v>
      </c>
      <c r="I109" s="80" t="s">
        <v>0</v>
      </c>
      <c r="J109" s="147"/>
      <c r="K109" s="147"/>
      <c r="L109" s="147"/>
      <c r="M109" s="124">
        <f>M111</f>
        <v>20594325</v>
      </c>
      <c r="N109" s="124">
        <f>N111</f>
        <v>11857249</v>
      </c>
      <c r="O109" s="124">
        <f>O111</f>
        <v>4357925</v>
      </c>
      <c r="P109" s="119">
        <f t="shared" si="12"/>
        <v>21.160805221826887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s="13" customFormat="1" ht="61.5" customHeight="1">
      <c r="A110" s="138" t="s">
        <v>195</v>
      </c>
      <c r="B110" s="79" t="s">
        <v>44</v>
      </c>
      <c r="C110" s="79" t="s">
        <v>7</v>
      </c>
      <c r="D110" s="79">
        <v>13</v>
      </c>
      <c r="E110" s="80"/>
      <c r="F110" s="80"/>
      <c r="G110" s="80"/>
      <c r="H110" s="80"/>
      <c r="I110" s="80"/>
      <c r="J110" s="147"/>
      <c r="K110" s="147"/>
      <c r="L110" s="147"/>
      <c r="M110" s="124">
        <f>M111</f>
        <v>20594325</v>
      </c>
      <c r="N110" s="124">
        <f>N111</f>
        <v>11857249</v>
      </c>
      <c r="O110" s="124">
        <f>O111</f>
        <v>4357925</v>
      </c>
      <c r="P110" s="119">
        <f t="shared" si="12"/>
        <v>21.160805221826887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ht="25.5" customHeight="1">
      <c r="A111" s="138" t="s">
        <v>28</v>
      </c>
      <c r="B111" s="79" t="s">
        <v>44</v>
      </c>
      <c r="C111" s="79">
        <v>1</v>
      </c>
      <c r="D111" s="79">
        <v>13</v>
      </c>
      <c r="E111" s="79" t="s">
        <v>29</v>
      </c>
      <c r="F111" s="79" t="s">
        <v>0</v>
      </c>
      <c r="G111" s="79" t="s">
        <v>0</v>
      </c>
      <c r="H111" s="79" t="s">
        <v>0</v>
      </c>
      <c r="I111" s="79" t="s">
        <v>0</v>
      </c>
      <c r="J111" s="149"/>
      <c r="K111" s="149"/>
      <c r="L111" s="149"/>
      <c r="M111" s="124">
        <f aca="true" t="shared" si="18" ref="M111:O116">M112</f>
        <v>20594325</v>
      </c>
      <c r="N111" s="124">
        <f t="shared" si="18"/>
        <v>11857249</v>
      </c>
      <c r="O111" s="124">
        <f t="shared" si="18"/>
        <v>4357925</v>
      </c>
      <c r="P111" s="119">
        <f t="shared" si="12"/>
        <v>21.160805221826887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ht="25.5" customHeight="1">
      <c r="A112" s="138" t="s">
        <v>59</v>
      </c>
      <c r="B112" s="79">
        <v>19</v>
      </c>
      <c r="C112" s="79">
        <v>1</v>
      </c>
      <c r="D112" s="79">
        <v>13</v>
      </c>
      <c r="E112" s="79">
        <v>819</v>
      </c>
      <c r="F112" s="79"/>
      <c r="G112" s="79"/>
      <c r="H112" s="79"/>
      <c r="I112" s="79"/>
      <c r="J112" s="149"/>
      <c r="K112" s="149"/>
      <c r="L112" s="149"/>
      <c r="M112" s="124">
        <f t="shared" si="18"/>
        <v>20594325</v>
      </c>
      <c r="N112" s="124">
        <f t="shared" si="18"/>
        <v>11857249</v>
      </c>
      <c r="O112" s="124">
        <f t="shared" si="18"/>
        <v>4357925</v>
      </c>
      <c r="P112" s="119">
        <f t="shared" si="12"/>
        <v>21.160805221826887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ht="18.75" customHeight="1">
      <c r="A113" s="138" t="s">
        <v>21</v>
      </c>
      <c r="B113" s="79" t="s">
        <v>44</v>
      </c>
      <c r="C113" s="79" t="s">
        <v>7</v>
      </c>
      <c r="D113" s="79">
        <v>13</v>
      </c>
      <c r="E113" s="79" t="s">
        <v>29</v>
      </c>
      <c r="F113" s="79" t="s">
        <v>15</v>
      </c>
      <c r="G113" s="79" t="s">
        <v>0</v>
      </c>
      <c r="H113" s="79" t="s">
        <v>0</v>
      </c>
      <c r="I113" s="79" t="s">
        <v>0</v>
      </c>
      <c r="J113" s="149"/>
      <c r="K113" s="149"/>
      <c r="L113" s="149"/>
      <c r="M113" s="124">
        <f t="shared" si="18"/>
        <v>20594325</v>
      </c>
      <c r="N113" s="124">
        <f t="shared" si="18"/>
        <v>11857249</v>
      </c>
      <c r="O113" s="124">
        <f t="shared" si="18"/>
        <v>4357925</v>
      </c>
      <c r="P113" s="119">
        <f t="shared" si="12"/>
        <v>21.160805221826887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ht="15.75" customHeight="1">
      <c r="A114" s="138" t="s">
        <v>23</v>
      </c>
      <c r="B114" s="79" t="s">
        <v>44</v>
      </c>
      <c r="C114" s="79" t="s">
        <v>7</v>
      </c>
      <c r="D114" s="79">
        <v>13</v>
      </c>
      <c r="E114" s="79" t="s">
        <v>29</v>
      </c>
      <c r="F114" s="79" t="s">
        <v>15</v>
      </c>
      <c r="G114" s="79" t="s">
        <v>13</v>
      </c>
      <c r="H114" s="79" t="s">
        <v>0</v>
      </c>
      <c r="I114" s="79" t="s">
        <v>0</v>
      </c>
      <c r="J114" s="149"/>
      <c r="K114" s="149"/>
      <c r="L114" s="149"/>
      <c r="M114" s="124">
        <f t="shared" si="18"/>
        <v>20594325</v>
      </c>
      <c r="N114" s="124">
        <f t="shared" si="18"/>
        <v>11857249</v>
      </c>
      <c r="O114" s="124">
        <f t="shared" si="18"/>
        <v>4357925</v>
      </c>
      <c r="P114" s="119">
        <f t="shared" si="12"/>
        <v>21.160805221826887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ht="39" customHeight="1">
      <c r="A115" s="138" t="s">
        <v>30</v>
      </c>
      <c r="B115" s="79" t="s">
        <v>44</v>
      </c>
      <c r="C115" s="79" t="s">
        <v>7</v>
      </c>
      <c r="D115" s="79">
        <v>13</v>
      </c>
      <c r="E115" s="79" t="s">
        <v>29</v>
      </c>
      <c r="F115" s="79" t="s">
        <v>15</v>
      </c>
      <c r="G115" s="79" t="s">
        <v>13</v>
      </c>
      <c r="H115" s="79">
        <v>11260</v>
      </c>
      <c r="I115" s="79" t="s">
        <v>0</v>
      </c>
      <c r="J115" s="149"/>
      <c r="K115" s="149"/>
      <c r="L115" s="149"/>
      <c r="M115" s="124">
        <f t="shared" si="18"/>
        <v>20594325</v>
      </c>
      <c r="N115" s="124">
        <f t="shared" si="18"/>
        <v>11857249</v>
      </c>
      <c r="O115" s="124">
        <f t="shared" si="18"/>
        <v>4357925</v>
      </c>
      <c r="P115" s="119">
        <f t="shared" si="12"/>
        <v>21.160805221826887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1:35" ht="51" customHeight="1">
      <c r="A116" s="138" t="s">
        <v>31</v>
      </c>
      <c r="B116" s="79" t="s">
        <v>44</v>
      </c>
      <c r="C116" s="79" t="s">
        <v>7</v>
      </c>
      <c r="D116" s="79">
        <v>13</v>
      </c>
      <c r="E116" s="79" t="s">
        <v>29</v>
      </c>
      <c r="F116" s="79" t="s">
        <v>15</v>
      </c>
      <c r="G116" s="79" t="s">
        <v>13</v>
      </c>
      <c r="H116" s="79">
        <v>11260</v>
      </c>
      <c r="I116" s="79" t="s">
        <v>32</v>
      </c>
      <c r="J116" s="149"/>
      <c r="K116" s="149"/>
      <c r="L116" s="149"/>
      <c r="M116" s="124">
        <f t="shared" si="18"/>
        <v>20594325</v>
      </c>
      <c r="N116" s="124">
        <f t="shared" si="18"/>
        <v>11857249</v>
      </c>
      <c r="O116" s="124">
        <f t="shared" si="18"/>
        <v>4357925</v>
      </c>
      <c r="P116" s="119">
        <f t="shared" si="12"/>
        <v>21.160805221826887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s="2" customFormat="1" ht="27" customHeight="1">
      <c r="A117" s="139" t="s">
        <v>84</v>
      </c>
      <c r="B117" s="79" t="s">
        <v>44</v>
      </c>
      <c r="C117" s="79" t="s">
        <v>7</v>
      </c>
      <c r="D117" s="79">
        <v>13</v>
      </c>
      <c r="E117" s="79" t="s">
        <v>29</v>
      </c>
      <c r="F117" s="79" t="s">
        <v>15</v>
      </c>
      <c r="G117" s="79" t="s">
        <v>13</v>
      </c>
      <c r="H117" s="79">
        <v>11260</v>
      </c>
      <c r="I117" s="79" t="s">
        <v>32</v>
      </c>
      <c r="J117" s="147"/>
      <c r="K117" s="147"/>
      <c r="L117" s="152"/>
      <c r="M117" s="124">
        <f>M120+M124+M127+M130+M134+M136+M118</f>
        <v>20594325</v>
      </c>
      <c r="N117" s="124">
        <f>N120+N124+N127+N130+N134+N136+N118</f>
        <v>11857249</v>
      </c>
      <c r="O117" s="124">
        <f>O120+O124+O127+O130+O134+O136+O118</f>
        <v>4357925</v>
      </c>
      <c r="P117" s="119">
        <f t="shared" si="12"/>
        <v>21.160805221826887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s="12" customFormat="1" ht="19.5" customHeight="1">
      <c r="A118" s="164" t="s">
        <v>291</v>
      </c>
      <c r="B118" s="79"/>
      <c r="C118" s="79"/>
      <c r="D118" s="79"/>
      <c r="E118" s="79"/>
      <c r="F118" s="79"/>
      <c r="G118" s="79"/>
      <c r="H118" s="79"/>
      <c r="I118" s="79"/>
      <c r="J118" s="147"/>
      <c r="K118" s="147"/>
      <c r="L118" s="152"/>
      <c r="M118" s="124">
        <f>M119</f>
        <v>1020000</v>
      </c>
      <c r="N118" s="124">
        <f>N119</f>
        <v>0</v>
      </c>
      <c r="O118" s="124">
        <f>O119</f>
        <v>0</v>
      </c>
      <c r="P118" s="119">
        <f t="shared" si="12"/>
        <v>0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s="12" customFormat="1" ht="52.5" customHeight="1">
      <c r="A119" s="163" t="s">
        <v>292</v>
      </c>
      <c r="B119" s="80" t="s">
        <v>44</v>
      </c>
      <c r="C119" s="80" t="s">
        <v>7</v>
      </c>
      <c r="D119" s="80">
        <v>13</v>
      </c>
      <c r="E119" s="80" t="s">
        <v>29</v>
      </c>
      <c r="F119" s="80" t="s">
        <v>15</v>
      </c>
      <c r="G119" s="80" t="s">
        <v>13</v>
      </c>
      <c r="H119" s="80">
        <v>11260</v>
      </c>
      <c r="I119" s="80" t="s">
        <v>32</v>
      </c>
      <c r="J119" s="152" t="s">
        <v>281</v>
      </c>
      <c r="K119" s="152" t="s">
        <v>293</v>
      </c>
      <c r="L119" s="152"/>
      <c r="M119" s="129">
        <v>1020000</v>
      </c>
      <c r="N119" s="50"/>
      <c r="O119" s="50"/>
      <c r="P119" s="113">
        <f t="shared" si="12"/>
        <v>0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s="12" customFormat="1" ht="18.75" customHeight="1">
      <c r="A120" s="164" t="s">
        <v>64</v>
      </c>
      <c r="B120" s="80"/>
      <c r="C120" s="80"/>
      <c r="D120" s="80"/>
      <c r="E120" s="80"/>
      <c r="F120" s="80"/>
      <c r="G120" s="80"/>
      <c r="H120" s="80"/>
      <c r="I120" s="80"/>
      <c r="J120" s="147"/>
      <c r="K120" s="147"/>
      <c r="L120" s="152"/>
      <c r="M120" s="124">
        <f>M121+M122</f>
        <v>992000</v>
      </c>
      <c r="N120" s="124">
        <f>N121+N122</f>
        <v>492000</v>
      </c>
      <c r="O120" s="124">
        <f>O121+O122</f>
        <v>992000</v>
      </c>
      <c r="P120" s="119">
        <f t="shared" si="12"/>
        <v>100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s="12" customFormat="1" ht="25.5" customHeight="1">
      <c r="A121" s="160" t="s">
        <v>156</v>
      </c>
      <c r="B121" s="80" t="s">
        <v>44</v>
      </c>
      <c r="C121" s="80" t="s">
        <v>7</v>
      </c>
      <c r="D121" s="80">
        <v>13</v>
      </c>
      <c r="E121" s="80" t="s">
        <v>29</v>
      </c>
      <c r="F121" s="80" t="s">
        <v>15</v>
      </c>
      <c r="G121" s="80" t="s">
        <v>13</v>
      </c>
      <c r="H121" s="80">
        <v>11260</v>
      </c>
      <c r="I121" s="80" t="s">
        <v>32</v>
      </c>
      <c r="J121" s="147" t="s">
        <v>63</v>
      </c>
      <c r="K121" s="147">
        <v>1.39</v>
      </c>
      <c r="L121" s="152"/>
      <c r="M121" s="129">
        <v>234900</v>
      </c>
      <c r="N121" s="50">
        <f>M121</f>
        <v>234900</v>
      </c>
      <c r="O121" s="50">
        <f>N121</f>
        <v>234900</v>
      </c>
      <c r="P121" s="113">
        <f t="shared" si="12"/>
        <v>100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16" s="16" customFormat="1" ht="27" customHeight="1">
      <c r="A122" s="160" t="s">
        <v>208</v>
      </c>
      <c r="B122" s="80" t="s">
        <v>44</v>
      </c>
      <c r="C122" s="80" t="s">
        <v>7</v>
      </c>
      <c r="D122" s="80">
        <v>13</v>
      </c>
      <c r="E122" s="80" t="s">
        <v>29</v>
      </c>
      <c r="F122" s="80" t="s">
        <v>15</v>
      </c>
      <c r="G122" s="80" t="s">
        <v>13</v>
      </c>
      <c r="H122" s="80">
        <v>11260</v>
      </c>
      <c r="I122" s="80" t="s">
        <v>32</v>
      </c>
      <c r="J122" s="147" t="s">
        <v>63</v>
      </c>
      <c r="K122" s="152">
        <v>1.798</v>
      </c>
      <c r="L122" s="152"/>
      <c r="M122" s="127">
        <v>757100</v>
      </c>
      <c r="N122" s="50">
        <v>257100</v>
      </c>
      <c r="O122" s="50">
        <f>M122</f>
        <v>757100</v>
      </c>
      <c r="P122" s="113">
        <f t="shared" si="12"/>
        <v>100</v>
      </c>
    </row>
    <row r="123" spans="1:16" s="16" customFormat="1" ht="24.75" customHeight="1">
      <c r="A123" s="144" t="s">
        <v>207</v>
      </c>
      <c r="B123" s="80"/>
      <c r="C123" s="80"/>
      <c r="D123" s="80"/>
      <c r="E123" s="80"/>
      <c r="F123" s="80"/>
      <c r="G123" s="80"/>
      <c r="H123" s="80"/>
      <c r="I123" s="80"/>
      <c r="J123" s="152"/>
      <c r="K123" s="152"/>
      <c r="L123" s="152"/>
      <c r="M123" s="131">
        <v>500000</v>
      </c>
      <c r="N123" s="50"/>
      <c r="O123" s="51">
        <f>M123</f>
        <v>500000</v>
      </c>
      <c r="P123" s="116">
        <f t="shared" si="12"/>
        <v>100</v>
      </c>
    </row>
    <row r="124" spans="1:35" s="12" customFormat="1" ht="19.5" customHeight="1">
      <c r="A124" s="164" t="s">
        <v>69</v>
      </c>
      <c r="B124" s="80"/>
      <c r="C124" s="80"/>
      <c r="D124" s="80"/>
      <c r="E124" s="80"/>
      <c r="F124" s="80"/>
      <c r="G124" s="80"/>
      <c r="H124" s="80"/>
      <c r="I124" s="80"/>
      <c r="J124" s="147"/>
      <c r="K124" s="147"/>
      <c r="L124" s="152"/>
      <c r="M124" s="124">
        <f>M125</f>
        <v>473550</v>
      </c>
      <c r="N124" s="124">
        <f>N125</f>
        <v>450474</v>
      </c>
      <c r="O124" s="124">
        <f>O125</f>
        <v>473550</v>
      </c>
      <c r="P124" s="119">
        <f t="shared" si="12"/>
        <v>100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s="12" customFormat="1" ht="25.5">
      <c r="A125" s="160" t="s">
        <v>157</v>
      </c>
      <c r="B125" s="80" t="s">
        <v>44</v>
      </c>
      <c r="C125" s="80" t="s">
        <v>7</v>
      </c>
      <c r="D125" s="80">
        <v>13</v>
      </c>
      <c r="E125" s="80" t="s">
        <v>29</v>
      </c>
      <c r="F125" s="80" t="s">
        <v>15</v>
      </c>
      <c r="G125" s="80" t="s">
        <v>13</v>
      </c>
      <c r="H125" s="80">
        <v>11260</v>
      </c>
      <c r="I125" s="80" t="s">
        <v>32</v>
      </c>
      <c r="J125" s="147" t="s">
        <v>109</v>
      </c>
      <c r="K125" s="147" t="s">
        <v>234</v>
      </c>
      <c r="L125" s="152"/>
      <c r="M125" s="129">
        <v>473550</v>
      </c>
      <c r="N125" s="50">
        <v>450474</v>
      </c>
      <c r="O125" s="50">
        <f>M125</f>
        <v>473550</v>
      </c>
      <c r="P125" s="113">
        <f t="shared" si="12"/>
        <v>100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16" s="16" customFormat="1" ht="23.25" customHeight="1">
      <c r="A126" s="144" t="s">
        <v>207</v>
      </c>
      <c r="B126" s="80"/>
      <c r="C126" s="80"/>
      <c r="D126" s="80"/>
      <c r="E126" s="80"/>
      <c r="F126" s="80"/>
      <c r="G126" s="80"/>
      <c r="H126" s="80"/>
      <c r="I126" s="80"/>
      <c r="J126" s="152"/>
      <c r="K126" s="152"/>
      <c r="L126" s="152"/>
      <c r="M126" s="127">
        <v>23076</v>
      </c>
      <c r="N126" s="50"/>
      <c r="O126" s="51">
        <f>M126</f>
        <v>23076</v>
      </c>
      <c r="P126" s="116">
        <f t="shared" si="12"/>
        <v>100</v>
      </c>
    </row>
    <row r="127" spans="1:35" s="12" customFormat="1" ht="15.75" customHeight="1">
      <c r="A127" s="164" t="s">
        <v>91</v>
      </c>
      <c r="B127" s="80"/>
      <c r="C127" s="80"/>
      <c r="D127" s="80"/>
      <c r="E127" s="80"/>
      <c r="F127" s="80"/>
      <c r="G127" s="80"/>
      <c r="H127" s="80"/>
      <c r="I127" s="80"/>
      <c r="J127" s="147"/>
      <c r="K127" s="147"/>
      <c r="L127" s="152"/>
      <c r="M127" s="124">
        <f>M128+M129</f>
        <v>2381150</v>
      </c>
      <c r="N127" s="124">
        <f>N128+N129</f>
        <v>1820150</v>
      </c>
      <c r="O127" s="124">
        <f>O128+O129</f>
        <v>1820150</v>
      </c>
      <c r="P127" s="119">
        <f t="shared" si="12"/>
        <v>76.43995548369486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s="12" customFormat="1" ht="25.5" customHeight="1">
      <c r="A128" s="160" t="s">
        <v>385</v>
      </c>
      <c r="B128" s="80" t="s">
        <v>44</v>
      </c>
      <c r="C128" s="80" t="s">
        <v>7</v>
      </c>
      <c r="D128" s="80">
        <v>13</v>
      </c>
      <c r="E128" s="80" t="s">
        <v>29</v>
      </c>
      <c r="F128" s="80" t="s">
        <v>15</v>
      </c>
      <c r="G128" s="80" t="s">
        <v>13</v>
      </c>
      <c r="H128" s="80">
        <v>11260</v>
      </c>
      <c r="I128" s="80" t="s">
        <v>32</v>
      </c>
      <c r="J128" s="147" t="s">
        <v>109</v>
      </c>
      <c r="K128" s="147" t="s">
        <v>235</v>
      </c>
      <c r="L128" s="152"/>
      <c r="M128" s="129">
        <v>1817100</v>
      </c>
      <c r="N128" s="50">
        <v>1281100</v>
      </c>
      <c r="O128" s="50">
        <f>N128</f>
        <v>1281100</v>
      </c>
      <c r="P128" s="113">
        <f t="shared" si="12"/>
        <v>70.50244895712949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s="12" customFormat="1" ht="18.75" customHeight="1">
      <c r="A129" s="160" t="s">
        <v>158</v>
      </c>
      <c r="B129" s="80" t="s">
        <v>44</v>
      </c>
      <c r="C129" s="80" t="s">
        <v>7</v>
      </c>
      <c r="D129" s="80">
        <v>13</v>
      </c>
      <c r="E129" s="80" t="s">
        <v>29</v>
      </c>
      <c r="F129" s="80" t="s">
        <v>15</v>
      </c>
      <c r="G129" s="80" t="s">
        <v>13</v>
      </c>
      <c r="H129" s="80">
        <v>11260</v>
      </c>
      <c r="I129" s="80" t="s">
        <v>32</v>
      </c>
      <c r="J129" s="147" t="s">
        <v>63</v>
      </c>
      <c r="K129" s="147">
        <v>2.172</v>
      </c>
      <c r="L129" s="152"/>
      <c r="M129" s="129">
        <v>564050</v>
      </c>
      <c r="N129" s="50">
        <v>539050</v>
      </c>
      <c r="O129" s="50">
        <f>N129</f>
        <v>539050</v>
      </c>
      <c r="P129" s="113">
        <f t="shared" si="12"/>
        <v>95.56776881482139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s="12" customFormat="1" ht="16.5" customHeight="1">
      <c r="A130" s="164" t="s">
        <v>117</v>
      </c>
      <c r="B130" s="80"/>
      <c r="C130" s="80"/>
      <c r="D130" s="80"/>
      <c r="E130" s="80"/>
      <c r="F130" s="80"/>
      <c r="G130" s="80"/>
      <c r="H130" s="80"/>
      <c r="I130" s="80"/>
      <c r="J130" s="147"/>
      <c r="K130" s="147"/>
      <c r="L130" s="152"/>
      <c r="M130" s="124">
        <f>M131+M132</f>
        <v>6383000</v>
      </c>
      <c r="N130" s="124">
        <f>N131+N132</f>
        <v>0</v>
      </c>
      <c r="O130" s="124">
        <f>O131+O132</f>
        <v>230000</v>
      </c>
      <c r="P130" s="119">
        <f t="shared" si="12"/>
        <v>3.603321322262259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s="12" customFormat="1" ht="18" customHeight="1">
      <c r="A131" s="160" t="s">
        <v>386</v>
      </c>
      <c r="B131" s="80" t="s">
        <v>44</v>
      </c>
      <c r="C131" s="80" t="s">
        <v>7</v>
      </c>
      <c r="D131" s="80">
        <v>13</v>
      </c>
      <c r="E131" s="80" t="s">
        <v>29</v>
      </c>
      <c r="F131" s="80" t="s">
        <v>15</v>
      </c>
      <c r="G131" s="80" t="s">
        <v>13</v>
      </c>
      <c r="H131" s="80">
        <v>11260</v>
      </c>
      <c r="I131" s="80" t="s">
        <v>32</v>
      </c>
      <c r="J131" s="147"/>
      <c r="K131" s="147"/>
      <c r="L131" s="152"/>
      <c r="M131" s="129">
        <f>6383000-230000</f>
        <v>6153000</v>
      </c>
      <c r="N131" s="50"/>
      <c r="O131" s="50"/>
      <c r="P131" s="113">
        <f t="shared" si="12"/>
        <v>0</v>
      </c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16" s="16" customFormat="1" ht="24.75" customHeight="1">
      <c r="A132" s="160" t="s">
        <v>387</v>
      </c>
      <c r="B132" s="80" t="s">
        <v>44</v>
      </c>
      <c r="C132" s="80" t="s">
        <v>7</v>
      </c>
      <c r="D132" s="80">
        <v>13</v>
      </c>
      <c r="E132" s="80" t="s">
        <v>29</v>
      </c>
      <c r="F132" s="80" t="s">
        <v>15</v>
      </c>
      <c r="G132" s="80" t="s">
        <v>13</v>
      </c>
      <c r="H132" s="80">
        <v>11260</v>
      </c>
      <c r="I132" s="80" t="s">
        <v>32</v>
      </c>
      <c r="J132" s="152"/>
      <c r="K132" s="152"/>
      <c r="L132" s="152"/>
      <c r="M132" s="127">
        <v>230000</v>
      </c>
      <c r="N132" s="50"/>
      <c r="O132" s="50">
        <f>M132</f>
        <v>230000</v>
      </c>
      <c r="P132" s="113">
        <f t="shared" si="12"/>
        <v>100</v>
      </c>
    </row>
    <row r="133" spans="1:16" s="16" customFormat="1" ht="23.25" customHeight="1">
      <c r="A133" s="144" t="s">
        <v>207</v>
      </c>
      <c r="B133" s="80"/>
      <c r="C133" s="80"/>
      <c r="D133" s="80"/>
      <c r="E133" s="80"/>
      <c r="F133" s="80"/>
      <c r="G133" s="80"/>
      <c r="H133" s="80"/>
      <c r="I133" s="80"/>
      <c r="J133" s="152"/>
      <c r="K133" s="152"/>
      <c r="L133" s="152"/>
      <c r="M133" s="127">
        <v>230000</v>
      </c>
      <c r="N133" s="50"/>
      <c r="O133" s="51">
        <f>M133</f>
        <v>230000</v>
      </c>
      <c r="P133" s="116">
        <f t="shared" si="12"/>
        <v>100</v>
      </c>
    </row>
    <row r="134" spans="1:35" s="12" customFormat="1" ht="17.25" customHeight="1">
      <c r="A134" s="164" t="s">
        <v>118</v>
      </c>
      <c r="B134" s="80"/>
      <c r="C134" s="80"/>
      <c r="D134" s="80"/>
      <c r="E134" s="80"/>
      <c r="F134" s="80"/>
      <c r="G134" s="80"/>
      <c r="H134" s="80"/>
      <c r="I134" s="80"/>
      <c r="J134" s="147"/>
      <c r="K134" s="147"/>
      <c r="L134" s="152"/>
      <c r="M134" s="124">
        <f>M135</f>
        <v>842225</v>
      </c>
      <c r="N134" s="124">
        <f>N135</f>
        <v>842225</v>
      </c>
      <c r="O134" s="124">
        <f>O135</f>
        <v>842225</v>
      </c>
      <c r="P134" s="119">
        <f t="shared" si="12"/>
        <v>100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s="12" customFormat="1" ht="27" customHeight="1">
      <c r="A135" s="160" t="s">
        <v>388</v>
      </c>
      <c r="B135" s="80" t="s">
        <v>44</v>
      </c>
      <c r="C135" s="80" t="s">
        <v>7</v>
      </c>
      <c r="D135" s="80">
        <v>13</v>
      </c>
      <c r="E135" s="80" t="s">
        <v>29</v>
      </c>
      <c r="F135" s="80" t="s">
        <v>15</v>
      </c>
      <c r="G135" s="80" t="s">
        <v>13</v>
      </c>
      <c r="H135" s="80">
        <v>11260</v>
      </c>
      <c r="I135" s="80" t="s">
        <v>32</v>
      </c>
      <c r="J135" s="147" t="s">
        <v>63</v>
      </c>
      <c r="K135" s="147">
        <v>11</v>
      </c>
      <c r="L135" s="152"/>
      <c r="M135" s="129">
        <v>842225</v>
      </c>
      <c r="N135" s="50">
        <f>M135</f>
        <v>842225</v>
      </c>
      <c r="O135" s="50">
        <f>N135</f>
        <v>842225</v>
      </c>
      <c r="P135" s="113">
        <f t="shared" si="12"/>
        <v>100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s="12" customFormat="1" ht="16.5" customHeight="1">
      <c r="A136" s="164" t="s">
        <v>66</v>
      </c>
      <c r="B136" s="80"/>
      <c r="C136" s="80"/>
      <c r="D136" s="80"/>
      <c r="E136" s="80"/>
      <c r="F136" s="80"/>
      <c r="G136" s="80"/>
      <c r="H136" s="80"/>
      <c r="I136" s="80"/>
      <c r="J136" s="147"/>
      <c r="K136" s="147"/>
      <c r="L136" s="152"/>
      <c r="M136" s="124">
        <f>M137</f>
        <v>8502400</v>
      </c>
      <c r="N136" s="124">
        <f>N137</f>
        <v>8252400</v>
      </c>
      <c r="O136" s="124">
        <f>O137</f>
        <v>0</v>
      </c>
      <c r="P136" s="119">
        <f t="shared" si="12"/>
        <v>0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s="12" customFormat="1" ht="17.25" customHeight="1">
      <c r="A137" s="160" t="s">
        <v>389</v>
      </c>
      <c r="B137" s="80" t="s">
        <v>44</v>
      </c>
      <c r="C137" s="80" t="s">
        <v>7</v>
      </c>
      <c r="D137" s="80">
        <v>13</v>
      </c>
      <c r="E137" s="80" t="s">
        <v>29</v>
      </c>
      <c r="F137" s="80" t="s">
        <v>15</v>
      </c>
      <c r="G137" s="80" t="s">
        <v>13</v>
      </c>
      <c r="H137" s="80">
        <v>11260</v>
      </c>
      <c r="I137" s="80" t="s">
        <v>32</v>
      </c>
      <c r="J137" s="147" t="s">
        <v>243</v>
      </c>
      <c r="K137" s="147">
        <v>2500</v>
      </c>
      <c r="L137" s="152"/>
      <c r="M137" s="129">
        <v>8502400</v>
      </c>
      <c r="N137" s="50">
        <v>8252400</v>
      </c>
      <c r="O137" s="50"/>
      <c r="P137" s="113">
        <f aca="true" t="shared" si="19" ref="P137:P200">O137/M137*100</f>
        <v>0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36.75" customHeight="1">
      <c r="A138" s="138" t="s">
        <v>46</v>
      </c>
      <c r="B138" s="79" t="s">
        <v>44</v>
      </c>
      <c r="C138" s="79" t="s">
        <v>8</v>
      </c>
      <c r="D138" s="79"/>
      <c r="E138" s="80" t="s">
        <v>0</v>
      </c>
      <c r="F138" s="80" t="s">
        <v>0</v>
      </c>
      <c r="G138" s="80" t="s">
        <v>0</v>
      </c>
      <c r="H138" s="80" t="s">
        <v>0</v>
      </c>
      <c r="I138" s="80" t="s">
        <v>0</v>
      </c>
      <c r="J138" s="147"/>
      <c r="K138" s="147"/>
      <c r="L138" s="147"/>
      <c r="M138" s="124">
        <f>M140</f>
        <v>3033240</v>
      </c>
      <c r="N138" s="124">
        <f>N140</f>
        <v>2088096</v>
      </c>
      <c r="O138" s="124">
        <f>O140</f>
        <v>2713740</v>
      </c>
      <c r="P138" s="119">
        <f t="shared" si="19"/>
        <v>89.4667088657673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s="13" customFormat="1" ht="50.25" customHeight="1">
      <c r="A139" s="138" t="s">
        <v>196</v>
      </c>
      <c r="B139" s="79" t="s">
        <v>44</v>
      </c>
      <c r="C139" s="79" t="s">
        <v>8</v>
      </c>
      <c r="D139" s="79">
        <v>14</v>
      </c>
      <c r="E139" s="80"/>
      <c r="F139" s="80"/>
      <c r="G139" s="80"/>
      <c r="H139" s="80"/>
      <c r="I139" s="80"/>
      <c r="J139" s="147"/>
      <c r="K139" s="147"/>
      <c r="L139" s="147"/>
      <c r="M139" s="124">
        <f aca="true" t="shared" si="20" ref="M139:O144">M140</f>
        <v>3033240</v>
      </c>
      <c r="N139" s="124">
        <f t="shared" si="20"/>
        <v>2088096</v>
      </c>
      <c r="O139" s="124">
        <f t="shared" si="20"/>
        <v>2713740</v>
      </c>
      <c r="P139" s="119">
        <f t="shared" si="19"/>
        <v>89.4667088657673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27" customHeight="1">
      <c r="A140" s="138" t="s">
        <v>28</v>
      </c>
      <c r="B140" s="79" t="s">
        <v>44</v>
      </c>
      <c r="C140" s="79" t="s">
        <v>8</v>
      </c>
      <c r="D140" s="79">
        <v>14</v>
      </c>
      <c r="E140" s="79" t="s">
        <v>29</v>
      </c>
      <c r="F140" s="80"/>
      <c r="G140" s="80"/>
      <c r="H140" s="80"/>
      <c r="I140" s="80"/>
      <c r="J140" s="147"/>
      <c r="K140" s="147"/>
      <c r="L140" s="147"/>
      <c r="M140" s="124">
        <f t="shared" si="20"/>
        <v>3033240</v>
      </c>
      <c r="N140" s="124">
        <f t="shared" si="20"/>
        <v>2088096</v>
      </c>
      <c r="O140" s="124">
        <f t="shared" si="20"/>
        <v>2713740</v>
      </c>
      <c r="P140" s="119">
        <f t="shared" si="19"/>
        <v>89.4667088657673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25.5" customHeight="1">
      <c r="A141" s="138" t="s">
        <v>59</v>
      </c>
      <c r="B141" s="79" t="s">
        <v>44</v>
      </c>
      <c r="C141" s="79" t="s">
        <v>8</v>
      </c>
      <c r="D141" s="79">
        <v>14</v>
      </c>
      <c r="E141" s="79" t="s">
        <v>29</v>
      </c>
      <c r="F141" s="80"/>
      <c r="G141" s="80"/>
      <c r="H141" s="80"/>
      <c r="I141" s="80"/>
      <c r="J141" s="147"/>
      <c r="K141" s="147"/>
      <c r="L141" s="147"/>
      <c r="M141" s="124">
        <f t="shared" si="20"/>
        <v>3033240</v>
      </c>
      <c r="N141" s="124">
        <f t="shared" si="20"/>
        <v>2088096</v>
      </c>
      <c r="O141" s="124">
        <f t="shared" si="20"/>
        <v>2713740</v>
      </c>
      <c r="P141" s="119">
        <f t="shared" si="19"/>
        <v>89.4667088657673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18" customHeight="1">
      <c r="A142" s="138" t="s">
        <v>21</v>
      </c>
      <c r="B142" s="79" t="s">
        <v>44</v>
      </c>
      <c r="C142" s="79" t="s">
        <v>8</v>
      </c>
      <c r="D142" s="79">
        <v>14</v>
      </c>
      <c r="E142" s="79" t="s">
        <v>29</v>
      </c>
      <c r="F142" s="79" t="s">
        <v>15</v>
      </c>
      <c r="G142" s="79" t="s">
        <v>0</v>
      </c>
      <c r="H142" s="79" t="s">
        <v>0</v>
      </c>
      <c r="I142" s="79" t="s">
        <v>0</v>
      </c>
      <c r="J142" s="149"/>
      <c r="K142" s="149"/>
      <c r="L142" s="149"/>
      <c r="M142" s="124">
        <f t="shared" si="20"/>
        <v>3033240</v>
      </c>
      <c r="N142" s="124">
        <f t="shared" si="20"/>
        <v>2088096</v>
      </c>
      <c r="O142" s="124">
        <f t="shared" si="20"/>
        <v>2713740</v>
      </c>
      <c r="P142" s="119">
        <f t="shared" si="19"/>
        <v>89.4667088657673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15" customHeight="1">
      <c r="A143" s="138" t="s">
        <v>23</v>
      </c>
      <c r="B143" s="79" t="s">
        <v>44</v>
      </c>
      <c r="C143" s="79" t="s">
        <v>8</v>
      </c>
      <c r="D143" s="79">
        <v>14</v>
      </c>
      <c r="E143" s="79" t="s">
        <v>29</v>
      </c>
      <c r="F143" s="79" t="s">
        <v>15</v>
      </c>
      <c r="G143" s="79" t="s">
        <v>13</v>
      </c>
      <c r="H143" s="79" t="s">
        <v>0</v>
      </c>
      <c r="I143" s="79" t="s">
        <v>0</v>
      </c>
      <c r="J143" s="149"/>
      <c r="K143" s="149"/>
      <c r="L143" s="149"/>
      <c r="M143" s="124">
        <f t="shared" si="20"/>
        <v>3033240</v>
      </c>
      <c r="N143" s="124">
        <f t="shared" si="20"/>
        <v>2088096</v>
      </c>
      <c r="O143" s="124">
        <f t="shared" si="20"/>
        <v>2713740</v>
      </c>
      <c r="P143" s="119">
        <f t="shared" si="19"/>
        <v>89.4667088657673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39" customHeight="1">
      <c r="A144" s="138" t="s">
        <v>30</v>
      </c>
      <c r="B144" s="79" t="s">
        <v>44</v>
      </c>
      <c r="C144" s="79" t="s">
        <v>8</v>
      </c>
      <c r="D144" s="79">
        <v>14</v>
      </c>
      <c r="E144" s="79" t="s">
        <v>29</v>
      </c>
      <c r="F144" s="79" t="s">
        <v>15</v>
      </c>
      <c r="G144" s="79" t="s">
        <v>13</v>
      </c>
      <c r="H144" s="79">
        <v>11260</v>
      </c>
      <c r="I144" s="79" t="s">
        <v>0</v>
      </c>
      <c r="J144" s="149"/>
      <c r="K144" s="149"/>
      <c r="L144" s="149"/>
      <c r="M144" s="124">
        <f t="shared" si="20"/>
        <v>3033240</v>
      </c>
      <c r="N144" s="124">
        <f t="shared" si="20"/>
        <v>2088096</v>
      </c>
      <c r="O144" s="124">
        <f t="shared" si="20"/>
        <v>2713740</v>
      </c>
      <c r="P144" s="119">
        <f t="shared" si="19"/>
        <v>89.4667088657673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ht="52.5" customHeight="1">
      <c r="A145" s="138" t="s">
        <v>31</v>
      </c>
      <c r="B145" s="79" t="s">
        <v>44</v>
      </c>
      <c r="C145" s="79" t="s">
        <v>8</v>
      </c>
      <c r="D145" s="79">
        <v>14</v>
      </c>
      <c r="E145" s="79" t="s">
        <v>29</v>
      </c>
      <c r="F145" s="79" t="s">
        <v>15</v>
      </c>
      <c r="G145" s="79" t="s">
        <v>13</v>
      </c>
      <c r="H145" s="79">
        <v>11260</v>
      </c>
      <c r="I145" s="79" t="s">
        <v>32</v>
      </c>
      <c r="J145" s="149"/>
      <c r="K145" s="149"/>
      <c r="L145" s="147"/>
      <c r="M145" s="124">
        <f>M146+M149+M158</f>
        <v>3033240</v>
      </c>
      <c r="N145" s="124">
        <f>N146+N149+N158</f>
        <v>2088096</v>
      </c>
      <c r="O145" s="124">
        <f>O146+O149+O158</f>
        <v>2713740</v>
      </c>
      <c r="P145" s="119">
        <f t="shared" si="19"/>
        <v>89.4667088657673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ht="24" customHeight="1">
      <c r="A146" s="139" t="s">
        <v>83</v>
      </c>
      <c r="B146" s="79" t="s">
        <v>44</v>
      </c>
      <c r="C146" s="79" t="s">
        <v>8</v>
      </c>
      <c r="D146" s="79">
        <v>14</v>
      </c>
      <c r="E146" s="79" t="s">
        <v>29</v>
      </c>
      <c r="F146" s="79" t="s">
        <v>15</v>
      </c>
      <c r="G146" s="79" t="s">
        <v>13</v>
      </c>
      <c r="H146" s="79">
        <v>11260</v>
      </c>
      <c r="I146" s="79" t="s">
        <v>32</v>
      </c>
      <c r="J146" s="147"/>
      <c r="K146" s="147"/>
      <c r="L146" s="152"/>
      <c r="M146" s="124">
        <f aca="true" t="shared" si="21" ref="M146:O147">M147</f>
        <v>484755</v>
      </c>
      <c r="N146" s="124">
        <f t="shared" si="21"/>
        <v>451755</v>
      </c>
      <c r="O146" s="124">
        <f t="shared" si="21"/>
        <v>451755</v>
      </c>
      <c r="P146" s="119">
        <f t="shared" si="19"/>
        <v>93.19243741683944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ht="12.75">
      <c r="A147" s="165" t="s">
        <v>70</v>
      </c>
      <c r="B147" s="80"/>
      <c r="C147" s="80"/>
      <c r="D147" s="80"/>
      <c r="E147" s="80"/>
      <c r="F147" s="80"/>
      <c r="G147" s="80"/>
      <c r="H147" s="80"/>
      <c r="I147" s="80"/>
      <c r="J147" s="147"/>
      <c r="K147" s="147"/>
      <c r="L147" s="152"/>
      <c r="M147" s="124">
        <f t="shared" si="21"/>
        <v>484755</v>
      </c>
      <c r="N147" s="124">
        <f t="shared" si="21"/>
        <v>451755</v>
      </c>
      <c r="O147" s="124">
        <f t="shared" si="21"/>
        <v>451755</v>
      </c>
      <c r="P147" s="119">
        <f t="shared" si="19"/>
        <v>93.19243741683944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ht="13.5" customHeight="1">
      <c r="A148" s="161" t="s">
        <v>159</v>
      </c>
      <c r="B148" s="80" t="s">
        <v>44</v>
      </c>
      <c r="C148" s="80" t="s">
        <v>8</v>
      </c>
      <c r="D148" s="80">
        <v>14</v>
      </c>
      <c r="E148" s="80" t="s">
        <v>29</v>
      </c>
      <c r="F148" s="80" t="s">
        <v>15</v>
      </c>
      <c r="G148" s="80" t="s">
        <v>13</v>
      </c>
      <c r="H148" s="80">
        <v>11260</v>
      </c>
      <c r="I148" s="80" t="s">
        <v>32</v>
      </c>
      <c r="J148" s="147" t="s">
        <v>63</v>
      </c>
      <c r="K148" s="147">
        <v>4.626</v>
      </c>
      <c r="L148" s="152">
        <v>2016</v>
      </c>
      <c r="M148" s="129">
        <v>484755</v>
      </c>
      <c r="N148" s="50">
        <v>451755</v>
      </c>
      <c r="O148" s="50">
        <f>N148</f>
        <v>451755</v>
      </c>
      <c r="P148" s="113">
        <f t="shared" si="19"/>
        <v>93.19243741683944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ht="24.75" customHeight="1">
      <c r="A149" s="139" t="s">
        <v>84</v>
      </c>
      <c r="B149" s="79" t="s">
        <v>44</v>
      </c>
      <c r="C149" s="79" t="s">
        <v>8</v>
      </c>
      <c r="D149" s="79">
        <v>14</v>
      </c>
      <c r="E149" s="79" t="s">
        <v>29</v>
      </c>
      <c r="F149" s="79" t="s">
        <v>15</v>
      </c>
      <c r="G149" s="79" t="s">
        <v>13</v>
      </c>
      <c r="H149" s="79">
        <v>11260</v>
      </c>
      <c r="I149" s="79" t="s">
        <v>32</v>
      </c>
      <c r="J149" s="147"/>
      <c r="K149" s="147"/>
      <c r="L149" s="152"/>
      <c r="M149" s="124">
        <f>M153+M150</f>
        <v>2263541</v>
      </c>
      <c r="N149" s="124">
        <f>N153+N150</f>
        <v>1636341</v>
      </c>
      <c r="O149" s="124">
        <f>O153+O150</f>
        <v>1977041</v>
      </c>
      <c r="P149" s="119">
        <f t="shared" si="19"/>
        <v>87.34284026664416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16" s="16" customFormat="1" ht="12.75">
      <c r="A150" s="162" t="s">
        <v>65</v>
      </c>
      <c r="B150" s="79"/>
      <c r="C150" s="79"/>
      <c r="D150" s="79"/>
      <c r="E150" s="79"/>
      <c r="F150" s="79"/>
      <c r="G150" s="79"/>
      <c r="H150" s="79"/>
      <c r="I150" s="79"/>
      <c r="J150" s="152"/>
      <c r="K150" s="152"/>
      <c r="L150" s="152"/>
      <c r="M150" s="128">
        <f>M151</f>
        <v>97200</v>
      </c>
      <c r="N150" s="128">
        <f>N151</f>
        <v>0</v>
      </c>
      <c r="O150" s="128">
        <f>O151</f>
        <v>97200</v>
      </c>
      <c r="P150" s="119">
        <f t="shared" si="19"/>
        <v>100</v>
      </c>
    </row>
    <row r="151" spans="1:16" s="16" customFormat="1" ht="25.5" customHeight="1">
      <c r="A151" s="161" t="s">
        <v>209</v>
      </c>
      <c r="B151" s="80" t="s">
        <v>44</v>
      </c>
      <c r="C151" s="80" t="s">
        <v>8</v>
      </c>
      <c r="D151" s="80">
        <v>14</v>
      </c>
      <c r="E151" s="80" t="s">
        <v>29</v>
      </c>
      <c r="F151" s="80" t="s">
        <v>15</v>
      </c>
      <c r="G151" s="80" t="s">
        <v>13</v>
      </c>
      <c r="H151" s="80">
        <v>11260</v>
      </c>
      <c r="I151" s="80" t="s">
        <v>32</v>
      </c>
      <c r="J151" s="152" t="s">
        <v>236</v>
      </c>
      <c r="K151" s="152">
        <v>1</v>
      </c>
      <c r="L151" s="152"/>
      <c r="M151" s="127">
        <v>97200</v>
      </c>
      <c r="N151" s="50"/>
      <c r="O151" s="50">
        <f>M151</f>
        <v>97200</v>
      </c>
      <c r="P151" s="113">
        <f t="shared" si="19"/>
        <v>100</v>
      </c>
    </row>
    <row r="152" spans="1:16" s="16" customFormat="1" ht="27" customHeight="1">
      <c r="A152" s="143" t="s">
        <v>207</v>
      </c>
      <c r="B152" s="80"/>
      <c r="C152" s="80"/>
      <c r="D152" s="80"/>
      <c r="E152" s="80"/>
      <c r="F152" s="80"/>
      <c r="G152" s="80"/>
      <c r="H152" s="80"/>
      <c r="I152" s="80"/>
      <c r="J152" s="152"/>
      <c r="K152" s="152"/>
      <c r="L152" s="152"/>
      <c r="M152" s="127">
        <v>97200</v>
      </c>
      <c r="N152" s="50"/>
      <c r="O152" s="51">
        <f>M152</f>
        <v>97200</v>
      </c>
      <c r="P152" s="116">
        <f t="shared" si="19"/>
        <v>100</v>
      </c>
    </row>
    <row r="153" spans="1:16" s="16" customFormat="1" ht="12.75">
      <c r="A153" s="162" t="s">
        <v>62</v>
      </c>
      <c r="B153" s="80"/>
      <c r="C153" s="80"/>
      <c r="D153" s="80"/>
      <c r="E153" s="80"/>
      <c r="F153" s="80"/>
      <c r="G153" s="80"/>
      <c r="H153" s="80"/>
      <c r="I153" s="80"/>
      <c r="J153" s="152"/>
      <c r="K153" s="152"/>
      <c r="L153" s="152"/>
      <c r="M153" s="128">
        <f>M154+M155+M157</f>
        <v>2166341</v>
      </c>
      <c r="N153" s="128">
        <f>N154+N155+N157</f>
        <v>1636341</v>
      </c>
      <c r="O153" s="128">
        <f>O154+O155+O157</f>
        <v>1879841</v>
      </c>
      <c r="P153" s="119">
        <f t="shared" si="19"/>
        <v>86.77493524795958</v>
      </c>
    </row>
    <row r="154" spans="1:16" s="16" customFormat="1" ht="26.25" customHeight="1">
      <c r="A154" s="161" t="s">
        <v>401</v>
      </c>
      <c r="B154" s="80" t="s">
        <v>44</v>
      </c>
      <c r="C154" s="80" t="s">
        <v>8</v>
      </c>
      <c r="D154" s="80">
        <v>14</v>
      </c>
      <c r="E154" s="80" t="s">
        <v>29</v>
      </c>
      <c r="F154" s="80" t="s">
        <v>15</v>
      </c>
      <c r="G154" s="80" t="s">
        <v>13</v>
      </c>
      <c r="H154" s="80">
        <v>11260</v>
      </c>
      <c r="I154" s="80" t="s">
        <v>32</v>
      </c>
      <c r="J154" s="152" t="s">
        <v>107</v>
      </c>
      <c r="K154" s="152" t="s">
        <v>237</v>
      </c>
      <c r="L154" s="152">
        <v>2016</v>
      </c>
      <c r="M154" s="127">
        <v>391300</v>
      </c>
      <c r="N154" s="50">
        <v>261300</v>
      </c>
      <c r="O154" s="50">
        <f>N154</f>
        <v>261300</v>
      </c>
      <c r="P154" s="113">
        <f t="shared" si="19"/>
        <v>66.77740863787376</v>
      </c>
    </row>
    <row r="155" spans="1:16" s="16" customFormat="1" ht="27" customHeight="1">
      <c r="A155" s="161" t="s">
        <v>400</v>
      </c>
      <c r="B155" s="80" t="s">
        <v>44</v>
      </c>
      <c r="C155" s="80" t="s">
        <v>8</v>
      </c>
      <c r="D155" s="80">
        <v>14</v>
      </c>
      <c r="E155" s="80" t="s">
        <v>29</v>
      </c>
      <c r="F155" s="80" t="s">
        <v>15</v>
      </c>
      <c r="G155" s="80" t="s">
        <v>13</v>
      </c>
      <c r="H155" s="80">
        <v>11260</v>
      </c>
      <c r="I155" s="80" t="s">
        <v>32</v>
      </c>
      <c r="J155" s="152" t="s">
        <v>107</v>
      </c>
      <c r="K155" s="152" t="s">
        <v>108</v>
      </c>
      <c r="L155" s="152">
        <v>2017</v>
      </c>
      <c r="M155" s="127">
        <f>1645300-26759</f>
        <v>1618541</v>
      </c>
      <c r="N155" s="50">
        <v>1218541</v>
      </c>
      <c r="O155" s="50">
        <f>M155</f>
        <v>1618541</v>
      </c>
      <c r="P155" s="113">
        <f t="shared" si="19"/>
        <v>100</v>
      </c>
    </row>
    <row r="156" spans="1:16" s="16" customFormat="1" ht="27" customHeight="1">
      <c r="A156" s="143" t="s">
        <v>207</v>
      </c>
      <c r="B156" s="80"/>
      <c r="C156" s="80"/>
      <c r="D156" s="80"/>
      <c r="E156" s="80"/>
      <c r="F156" s="80"/>
      <c r="G156" s="80"/>
      <c r="H156" s="80"/>
      <c r="I156" s="80"/>
      <c r="J156" s="152"/>
      <c r="K156" s="152"/>
      <c r="L156" s="152"/>
      <c r="M156" s="131">
        <v>400000</v>
      </c>
      <c r="N156" s="50"/>
      <c r="O156" s="51">
        <f>M156</f>
        <v>400000</v>
      </c>
      <c r="P156" s="116">
        <f t="shared" si="19"/>
        <v>100</v>
      </c>
    </row>
    <row r="157" spans="1:35" s="12" customFormat="1" ht="28.5" customHeight="1">
      <c r="A157" s="161" t="s">
        <v>399</v>
      </c>
      <c r="B157" s="80" t="s">
        <v>44</v>
      </c>
      <c r="C157" s="80">
        <v>2</v>
      </c>
      <c r="D157" s="80">
        <v>14</v>
      </c>
      <c r="E157" s="80" t="s">
        <v>29</v>
      </c>
      <c r="F157" s="80" t="s">
        <v>15</v>
      </c>
      <c r="G157" s="80" t="s">
        <v>13</v>
      </c>
      <c r="H157" s="80">
        <v>11260</v>
      </c>
      <c r="I157" s="80" t="s">
        <v>32</v>
      </c>
      <c r="J157" s="152" t="s">
        <v>107</v>
      </c>
      <c r="K157" s="152" t="s">
        <v>238</v>
      </c>
      <c r="L157" s="152"/>
      <c r="M157" s="129">
        <v>156500</v>
      </c>
      <c r="N157" s="50">
        <v>156500</v>
      </c>
      <c r="O157" s="50"/>
      <c r="P157" s="113">
        <f t="shared" si="19"/>
        <v>0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1:16" s="16" customFormat="1" ht="38.25" customHeight="1">
      <c r="A158" s="145" t="s">
        <v>229</v>
      </c>
      <c r="B158" s="79" t="s">
        <v>44</v>
      </c>
      <c r="C158" s="79" t="s">
        <v>8</v>
      </c>
      <c r="D158" s="79">
        <v>14</v>
      </c>
      <c r="E158" s="79" t="s">
        <v>29</v>
      </c>
      <c r="F158" s="79" t="s">
        <v>15</v>
      </c>
      <c r="G158" s="79" t="s">
        <v>13</v>
      </c>
      <c r="H158" s="79">
        <v>11260</v>
      </c>
      <c r="I158" s="79" t="s">
        <v>32</v>
      </c>
      <c r="J158" s="152"/>
      <c r="K158" s="152"/>
      <c r="L158" s="152"/>
      <c r="M158" s="128">
        <f>M159+M162</f>
        <v>284944</v>
      </c>
      <c r="N158" s="128">
        <f>N159+N162</f>
        <v>0</v>
      </c>
      <c r="O158" s="128">
        <f>O159+O162</f>
        <v>284944</v>
      </c>
      <c r="P158" s="119">
        <f t="shared" si="19"/>
        <v>100</v>
      </c>
    </row>
    <row r="159" spans="1:16" s="16" customFormat="1" ht="12.75">
      <c r="A159" s="165" t="s">
        <v>70</v>
      </c>
      <c r="B159" s="80"/>
      <c r="C159" s="80"/>
      <c r="D159" s="80"/>
      <c r="E159" s="80"/>
      <c r="F159" s="80"/>
      <c r="G159" s="80"/>
      <c r="H159" s="80"/>
      <c r="I159" s="80"/>
      <c r="J159" s="152"/>
      <c r="K159" s="152"/>
      <c r="L159" s="152"/>
      <c r="M159" s="128">
        <f>M160</f>
        <v>26759</v>
      </c>
      <c r="N159" s="128">
        <f>N160</f>
        <v>0</v>
      </c>
      <c r="O159" s="128">
        <f>O160</f>
        <v>26759</v>
      </c>
      <c r="P159" s="119">
        <f t="shared" si="19"/>
        <v>100</v>
      </c>
    </row>
    <row r="160" spans="1:16" s="16" customFormat="1" ht="38.25" customHeight="1">
      <c r="A160" s="161" t="s">
        <v>390</v>
      </c>
      <c r="B160" s="80" t="s">
        <v>44</v>
      </c>
      <c r="C160" s="80" t="s">
        <v>8</v>
      </c>
      <c r="D160" s="80">
        <v>14</v>
      </c>
      <c r="E160" s="80" t="s">
        <v>29</v>
      </c>
      <c r="F160" s="80" t="s">
        <v>15</v>
      </c>
      <c r="G160" s="80" t="s">
        <v>13</v>
      </c>
      <c r="H160" s="80">
        <v>11260</v>
      </c>
      <c r="I160" s="80" t="s">
        <v>32</v>
      </c>
      <c r="J160" s="152"/>
      <c r="K160" s="152"/>
      <c r="L160" s="152"/>
      <c r="M160" s="127">
        <v>26759</v>
      </c>
      <c r="N160" s="50"/>
      <c r="O160" s="50">
        <f>M160</f>
        <v>26759</v>
      </c>
      <c r="P160" s="113">
        <f t="shared" si="19"/>
        <v>100</v>
      </c>
    </row>
    <row r="161" spans="1:16" s="16" customFormat="1" ht="27" customHeight="1">
      <c r="A161" s="143" t="s">
        <v>207</v>
      </c>
      <c r="B161" s="80"/>
      <c r="C161" s="80"/>
      <c r="D161" s="80"/>
      <c r="E161" s="80"/>
      <c r="F161" s="80"/>
      <c r="G161" s="80"/>
      <c r="H161" s="80"/>
      <c r="I161" s="80"/>
      <c r="J161" s="152"/>
      <c r="K161" s="152"/>
      <c r="L161" s="152"/>
      <c r="M161" s="131">
        <v>26759</v>
      </c>
      <c r="N161" s="50"/>
      <c r="O161" s="51">
        <f>M161</f>
        <v>26759</v>
      </c>
      <c r="P161" s="116">
        <f t="shared" si="19"/>
        <v>100</v>
      </c>
    </row>
    <row r="162" spans="1:16" s="16" customFormat="1" ht="17.25" customHeight="1">
      <c r="A162" s="165" t="s">
        <v>62</v>
      </c>
      <c r="B162" s="80"/>
      <c r="C162" s="80"/>
      <c r="D162" s="80"/>
      <c r="E162" s="80"/>
      <c r="F162" s="80"/>
      <c r="G162" s="80"/>
      <c r="H162" s="80"/>
      <c r="I162" s="80"/>
      <c r="J162" s="152"/>
      <c r="K162" s="152"/>
      <c r="L162" s="152"/>
      <c r="M162" s="128">
        <f>M163</f>
        <v>258185</v>
      </c>
      <c r="N162" s="128">
        <f>N163</f>
        <v>0</v>
      </c>
      <c r="O162" s="128">
        <f>O163</f>
        <v>258185</v>
      </c>
      <c r="P162" s="119">
        <f t="shared" si="19"/>
        <v>100</v>
      </c>
    </row>
    <row r="163" spans="1:16" s="16" customFormat="1" ht="16.5" customHeight="1">
      <c r="A163" s="161" t="s">
        <v>294</v>
      </c>
      <c r="B163" s="80" t="s">
        <v>44</v>
      </c>
      <c r="C163" s="80" t="s">
        <v>8</v>
      </c>
      <c r="D163" s="80">
        <v>14</v>
      </c>
      <c r="E163" s="80" t="s">
        <v>29</v>
      </c>
      <c r="F163" s="80" t="s">
        <v>15</v>
      </c>
      <c r="G163" s="80" t="s">
        <v>13</v>
      </c>
      <c r="H163" s="80">
        <v>11260</v>
      </c>
      <c r="I163" s="80" t="s">
        <v>32</v>
      </c>
      <c r="J163" s="152"/>
      <c r="K163" s="152"/>
      <c r="L163" s="152"/>
      <c r="M163" s="127">
        <v>258185</v>
      </c>
      <c r="N163" s="50"/>
      <c r="O163" s="50">
        <f>M163</f>
        <v>258185</v>
      </c>
      <c r="P163" s="113">
        <f t="shared" si="19"/>
        <v>100</v>
      </c>
    </row>
    <row r="164" spans="1:16" s="16" customFormat="1" ht="24.75" customHeight="1">
      <c r="A164" s="143" t="s">
        <v>207</v>
      </c>
      <c r="B164" s="80"/>
      <c r="C164" s="80"/>
      <c r="D164" s="80"/>
      <c r="E164" s="80"/>
      <c r="F164" s="80"/>
      <c r="G164" s="80"/>
      <c r="H164" s="80"/>
      <c r="I164" s="80"/>
      <c r="J164" s="152"/>
      <c r="K164" s="152"/>
      <c r="L164" s="152"/>
      <c r="M164" s="131">
        <v>258185</v>
      </c>
      <c r="N164" s="50"/>
      <c r="O164" s="51">
        <f>M164</f>
        <v>258185</v>
      </c>
      <c r="P164" s="116">
        <f t="shared" si="19"/>
        <v>100</v>
      </c>
    </row>
    <row r="165" spans="1:35" ht="25.5" customHeight="1">
      <c r="A165" s="138" t="s">
        <v>47</v>
      </c>
      <c r="B165" s="79" t="s">
        <v>44</v>
      </c>
      <c r="C165" s="79" t="s">
        <v>9</v>
      </c>
      <c r="D165" s="79"/>
      <c r="E165" s="80" t="s">
        <v>0</v>
      </c>
      <c r="F165" s="80" t="s">
        <v>0</v>
      </c>
      <c r="G165" s="80" t="s">
        <v>0</v>
      </c>
      <c r="H165" s="80" t="s">
        <v>0</v>
      </c>
      <c r="I165" s="80" t="s">
        <v>0</v>
      </c>
      <c r="J165" s="147"/>
      <c r="K165" s="147"/>
      <c r="L165" s="147"/>
      <c r="M165" s="124">
        <f>M167</f>
        <v>100696097</v>
      </c>
      <c r="N165" s="124">
        <f>N167</f>
        <v>44745775.11</v>
      </c>
      <c r="O165" s="124">
        <f>O167</f>
        <v>50228432.35</v>
      </c>
      <c r="P165" s="119">
        <f t="shared" si="19"/>
        <v>49.88121073848573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s="13" customFormat="1" ht="48.75" customHeight="1">
      <c r="A166" s="138" t="s">
        <v>197</v>
      </c>
      <c r="B166" s="79" t="s">
        <v>44</v>
      </c>
      <c r="C166" s="79" t="s">
        <v>9</v>
      </c>
      <c r="D166" s="79">
        <v>21</v>
      </c>
      <c r="E166" s="80"/>
      <c r="F166" s="80"/>
      <c r="G166" s="80"/>
      <c r="H166" s="80"/>
      <c r="I166" s="80"/>
      <c r="J166" s="147"/>
      <c r="K166" s="147"/>
      <c r="L166" s="147"/>
      <c r="M166" s="124">
        <f>M167</f>
        <v>100696097</v>
      </c>
      <c r="N166" s="124">
        <f aca="true" t="shared" si="22" ref="N166:O169">N167</f>
        <v>44745775.11</v>
      </c>
      <c r="O166" s="124">
        <f t="shared" si="22"/>
        <v>50228432.35</v>
      </c>
      <c r="P166" s="119">
        <f t="shared" si="19"/>
        <v>49.88121073848573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26.25" customHeight="1">
      <c r="A167" s="138" t="s">
        <v>28</v>
      </c>
      <c r="B167" s="79" t="s">
        <v>44</v>
      </c>
      <c r="C167" s="79" t="s">
        <v>9</v>
      </c>
      <c r="D167" s="79">
        <v>21</v>
      </c>
      <c r="E167" s="79" t="s">
        <v>29</v>
      </c>
      <c r="F167" s="80"/>
      <c r="G167" s="80"/>
      <c r="H167" s="80"/>
      <c r="I167" s="80"/>
      <c r="J167" s="147"/>
      <c r="K167" s="147"/>
      <c r="L167" s="147"/>
      <c r="M167" s="124">
        <f>M168</f>
        <v>100696097</v>
      </c>
      <c r="N167" s="124">
        <f t="shared" si="22"/>
        <v>44745775.11</v>
      </c>
      <c r="O167" s="124">
        <f t="shared" si="22"/>
        <v>50228432.35</v>
      </c>
      <c r="P167" s="119">
        <f t="shared" si="19"/>
        <v>49.88121073848573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25.5" customHeight="1">
      <c r="A168" s="138" t="s">
        <v>72</v>
      </c>
      <c r="B168" s="79" t="s">
        <v>44</v>
      </c>
      <c r="C168" s="79" t="s">
        <v>9</v>
      </c>
      <c r="D168" s="79">
        <v>21</v>
      </c>
      <c r="E168" s="79" t="s">
        <v>29</v>
      </c>
      <c r="F168" s="80"/>
      <c r="G168" s="80"/>
      <c r="H168" s="80"/>
      <c r="I168" s="80"/>
      <c r="J168" s="147"/>
      <c r="K168" s="147"/>
      <c r="L168" s="147"/>
      <c r="M168" s="124">
        <f>M169</f>
        <v>100696097</v>
      </c>
      <c r="N168" s="124">
        <f t="shared" si="22"/>
        <v>44745775.11</v>
      </c>
      <c r="O168" s="124">
        <f t="shared" si="22"/>
        <v>50228432.35</v>
      </c>
      <c r="P168" s="119">
        <f t="shared" si="19"/>
        <v>49.88121073848573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12.75">
      <c r="A169" s="138" t="s">
        <v>16</v>
      </c>
      <c r="B169" s="79" t="s">
        <v>44</v>
      </c>
      <c r="C169" s="79" t="s">
        <v>9</v>
      </c>
      <c r="D169" s="79">
        <v>21</v>
      </c>
      <c r="E169" s="79" t="s">
        <v>29</v>
      </c>
      <c r="F169" s="79" t="s">
        <v>14</v>
      </c>
      <c r="G169" s="79" t="s">
        <v>0</v>
      </c>
      <c r="H169" s="79" t="s">
        <v>0</v>
      </c>
      <c r="I169" s="79" t="s">
        <v>0</v>
      </c>
      <c r="J169" s="149"/>
      <c r="K169" s="149"/>
      <c r="L169" s="149"/>
      <c r="M169" s="124">
        <f>M170</f>
        <v>100696097</v>
      </c>
      <c r="N169" s="124">
        <f t="shared" si="22"/>
        <v>44745775.11</v>
      </c>
      <c r="O169" s="124">
        <f t="shared" si="22"/>
        <v>50228432.35</v>
      </c>
      <c r="P169" s="119">
        <f t="shared" si="19"/>
        <v>49.88121073848573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18.75" customHeight="1">
      <c r="A170" s="138" t="s">
        <v>48</v>
      </c>
      <c r="B170" s="79" t="s">
        <v>44</v>
      </c>
      <c r="C170" s="79" t="s">
        <v>9</v>
      </c>
      <c r="D170" s="79">
        <v>21</v>
      </c>
      <c r="E170" s="79" t="s">
        <v>29</v>
      </c>
      <c r="F170" s="79" t="s">
        <v>14</v>
      </c>
      <c r="G170" s="79" t="s">
        <v>20</v>
      </c>
      <c r="H170" s="79" t="s">
        <v>0</v>
      </c>
      <c r="I170" s="79" t="s">
        <v>0</v>
      </c>
      <c r="J170" s="149"/>
      <c r="K170" s="149"/>
      <c r="L170" s="149"/>
      <c r="M170" s="124">
        <f>M171+M172</f>
        <v>100696097</v>
      </c>
      <c r="N170" s="124">
        <f>N171+N172</f>
        <v>44745775.11</v>
      </c>
      <c r="O170" s="124">
        <f>O171+O172</f>
        <v>50228432.35</v>
      </c>
      <c r="P170" s="119">
        <f t="shared" si="19"/>
        <v>49.88121073848573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36" customHeight="1">
      <c r="A171" s="138" t="s">
        <v>49</v>
      </c>
      <c r="B171" s="79" t="s">
        <v>44</v>
      </c>
      <c r="C171" s="79" t="s">
        <v>9</v>
      </c>
      <c r="D171" s="79">
        <v>21</v>
      </c>
      <c r="E171" s="79" t="s">
        <v>29</v>
      </c>
      <c r="F171" s="79" t="s">
        <v>14</v>
      </c>
      <c r="G171" s="79" t="s">
        <v>20</v>
      </c>
      <c r="H171" s="79">
        <v>16140</v>
      </c>
      <c r="I171" s="79" t="s">
        <v>0</v>
      </c>
      <c r="J171" s="149"/>
      <c r="K171" s="149"/>
      <c r="L171" s="149"/>
      <c r="M171" s="124">
        <f aca="true" t="shared" si="23" ref="M171:O172">M173</f>
        <v>97325761</v>
      </c>
      <c r="N171" s="124">
        <f t="shared" si="23"/>
        <v>44745775.11</v>
      </c>
      <c r="O171" s="124">
        <f t="shared" si="23"/>
        <v>50228432.35</v>
      </c>
      <c r="P171" s="119">
        <f t="shared" si="19"/>
        <v>51.60856882485615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s="13" customFormat="1" ht="124.5" customHeight="1">
      <c r="A172" s="146" t="s">
        <v>305</v>
      </c>
      <c r="B172" s="79" t="s">
        <v>44</v>
      </c>
      <c r="C172" s="79" t="s">
        <v>9</v>
      </c>
      <c r="D172" s="79">
        <v>21</v>
      </c>
      <c r="E172" s="79" t="s">
        <v>29</v>
      </c>
      <c r="F172" s="79" t="s">
        <v>14</v>
      </c>
      <c r="G172" s="79" t="s">
        <v>20</v>
      </c>
      <c r="H172" s="79" t="s">
        <v>301</v>
      </c>
      <c r="I172" s="79"/>
      <c r="J172" s="149"/>
      <c r="K172" s="149"/>
      <c r="L172" s="149"/>
      <c r="M172" s="124">
        <f t="shared" si="23"/>
        <v>3370336</v>
      </c>
      <c r="N172" s="124">
        <f t="shared" si="23"/>
        <v>0</v>
      </c>
      <c r="O172" s="124">
        <f t="shared" si="23"/>
        <v>0</v>
      </c>
      <c r="P172" s="119">
        <f t="shared" si="19"/>
        <v>0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21.75" customHeight="1">
      <c r="A173" s="197" t="s">
        <v>31</v>
      </c>
      <c r="B173" s="79" t="s">
        <v>44</v>
      </c>
      <c r="C173" s="79" t="s">
        <v>9</v>
      </c>
      <c r="D173" s="79">
        <v>21</v>
      </c>
      <c r="E173" s="79" t="s">
        <v>29</v>
      </c>
      <c r="F173" s="79" t="s">
        <v>14</v>
      </c>
      <c r="G173" s="79" t="s">
        <v>20</v>
      </c>
      <c r="H173" s="79">
        <v>16140</v>
      </c>
      <c r="I173" s="79" t="s">
        <v>32</v>
      </c>
      <c r="J173" s="149"/>
      <c r="K173" s="149"/>
      <c r="L173" s="149"/>
      <c r="M173" s="124">
        <f>M175+M177+M180+M183+M192+M201+M210+M187+M208</f>
        <v>97325761</v>
      </c>
      <c r="N173" s="124">
        <f>N175+N177+N180+N183+N192+N201+N210+N187+N208</f>
        <v>44745775.11</v>
      </c>
      <c r="O173" s="124">
        <f>O175+O177+O180+O183+O192+O201+O210+O187+O208</f>
        <v>50228432.35</v>
      </c>
      <c r="P173" s="119">
        <f t="shared" si="19"/>
        <v>51.60856882485615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s="13" customFormat="1" ht="29.25" customHeight="1">
      <c r="A174" s="198"/>
      <c r="B174" s="79" t="s">
        <v>44</v>
      </c>
      <c r="C174" s="79" t="s">
        <v>9</v>
      </c>
      <c r="D174" s="79">
        <v>21</v>
      </c>
      <c r="E174" s="79" t="s">
        <v>29</v>
      </c>
      <c r="F174" s="79" t="s">
        <v>14</v>
      </c>
      <c r="G174" s="79" t="s">
        <v>20</v>
      </c>
      <c r="H174" s="79" t="s">
        <v>301</v>
      </c>
      <c r="I174" s="79" t="s">
        <v>32</v>
      </c>
      <c r="J174" s="149"/>
      <c r="K174" s="149"/>
      <c r="L174" s="149"/>
      <c r="M174" s="124">
        <f>M207</f>
        <v>3370336</v>
      </c>
      <c r="N174" s="124">
        <f>N207</f>
        <v>0</v>
      </c>
      <c r="O174" s="124">
        <f>O207</f>
        <v>0</v>
      </c>
      <c r="P174" s="119">
        <f t="shared" si="19"/>
        <v>0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12.75">
      <c r="A175" s="166" t="s">
        <v>90</v>
      </c>
      <c r="B175" s="79"/>
      <c r="C175" s="79"/>
      <c r="D175" s="79"/>
      <c r="E175" s="79"/>
      <c r="F175" s="79"/>
      <c r="G175" s="79"/>
      <c r="H175" s="79"/>
      <c r="I175" s="79"/>
      <c r="J175" s="149"/>
      <c r="K175" s="149"/>
      <c r="L175" s="149"/>
      <c r="M175" s="132">
        <f>M176</f>
        <v>13255356</v>
      </c>
      <c r="N175" s="132">
        <f>N176</f>
        <v>10710</v>
      </c>
      <c r="O175" s="132">
        <f>O176</f>
        <v>10710</v>
      </c>
      <c r="P175" s="119">
        <f t="shared" si="19"/>
        <v>0.08079752818407895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38.25" customHeight="1">
      <c r="A176" s="160" t="s">
        <v>230</v>
      </c>
      <c r="B176" s="80" t="s">
        <v>44</v>
      </c>
      <c r="C176" s="80" t="s">
        <v>9</v>
      </c>
      <c r="D176" s="80">
        <v>21</v>
      </c>
      <c r="E176" s="80" t="s">
        <v>29</v>
      </c>
      <c r="F176" s="80" t="s">
        <v>14</v>
      </c>
      <c r="G176" s="80" t="s">
        <v>20</v>
      </c>
      <c r="H176" s="80">
        <v>16140</v>
      </c>
      <c r="I176" s="80" t="s">
        <v>32</v>
      </c>
      <c r="J176" s="147" t="s">
        <v>63</v>
      </c>
      <c r="K176" s="147">
        <v>5.19</v>
      </c>
      <c r="L176" s="152">
        <v>2016</v>
      </c>
      <c r="M176" s="133">
        <f>13033544+1000000-778188</f>
        <v>13255356</v>
      </c>
      <c r="N176" s="50">
        <v>10710</v>
      </c>
      <c r="O176" s="50">
        <f>N176</f>
        <v>10710</v>
      </c>
      <c r="P176" s="113">
        <f t="shared" si="19"/>
        <v>0.08079752818407895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s="13" customFormat="1" ht="15.75" customHeight="1">
      <c r="A177" s="164" t="s">
        <v>61</v>
      </c>
      <c r="B177" s="80"/>
      <c r="C177" s="80"/>
      <c r="D177" s="80"/>
      <c r="E177" s="80"/>
      <c r="F177" s="80"/>
      <c r="G177" s="80"/>
      <c r="H177" s="80"/>
      <c r="I177" s="80"/>
      <c r="J177" s="147"/>
      <c r="K177" s="147"/>
      <c r="L177" s="152"/>
      <c r="M177" s="134">
        <f>M178</f>
        <v>35097871.89</v>
      </c>
      <c r="N177" s="134">
        <f>N178</f>
        <v>33548514.36</v>
      </c>
      <c r="O177" s="134">
        <f>O178</f>
        <v>33725085.36</v>
      </c>
      <c r="P177" s="119">
        <f t="shared" si="19"/>
        <v>96.0886901225737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s="13" customFormat="1" ht="38.25" customHeight="1">
      <c r="A178" s="159" t="s">
        <v>175</v>
      </c>
      <c r="B178" s="80" t="s">
        <v>44</v>
      </c>
      <c r="C178" s="80" t="s">
        <v>9</v>
      </c>
      <c r="D178" s="80">
        <v>21</v>
      </c>
      <c r="E178" s="80" t="s">
        <v>29</v>
      </c>
      <c r="F178" s="80" t="s">
        <v>14</v>
      </c>
      <c r="G178" s="80" t="s">
        <v>20</v>
      </c>
      <c r="H178" s="80">
        <v>16140</v>
      </c>
      <c r="I178" s="80" t="s">
        <v>32</v>
      </c>
      <c r="J178" s="147" t="s">
        <v>63</v>
      </c>
      <c r="K178" s="147">
        <v>4.131</v>
      </c>
      <c r="L178" s="152">
        <v>2016</v>
      </c>
      <c r="M178" s="133">
        <f>35221300.89-123429</f>
        <v>35097871.89</v>
      </c>
      <c r="N178" s="50">
        <v>33548514.36</v>
      </c>
      <c r="O178" s="50">
        <v>33725085.36</v>
      </c>
      <c r="P178" s="113">
        <f t="shared" si="19"/>
        <v>96.0886901225737</v>
      </c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16" s="16" customFormat="1" ht="26.25" customHeight="1">
      <c r="A179" s="143" t="s">
        <v>207</v>
      </c>
      <c r="B179" s="80"/>
      <c r="C179" s="80"/>
      <c r="D179" s="80"/>
      <c r="E179" s="80"/>
      <c r="F179" s="80"/>
      <c r="G179" s="80"/>
      <c r="H179" s="80"/>
      <c r="I179" s="80"/>
      <c r="J179" s="147"/>
      <c r="K179" s="147"/>
      <c r="L179" s="152"/>
      <c r="M179" s="133">
        <v>176571</v>
      </c>
      <c r="N179" s="50"/>
      <c r="O179" s="51">
        <f>M179</f>
        <v>176571</v>
      </c>
      <c r="P179" s="116">
        <f t="shared" si="19"/>
        <v>100</v>
      </c>
    </row>
    <row r="180" spans="1:35" s="13" customFormat="1" ht="16.5" customHeight="1">
      <c r="A180" s="164" t="s">
        <v>77</v>
      </c>
      <c r="B180" s="80"/>
      <c r="C180" s="80"/>
      <c r="D180" s="80"/>
      <c r="E180" s="80"/>
      <c r="F180" s="80"/>
      <c r="G180" s="80"/>
      <c r="H180" s="80"/>
      <c r="I180" s="80"/>
      <c r="J180" s="147"/>
      <c r="K180" s="147"/>
      <c r="L180" s="152"/>
      <c r="M180" s="134">
        <f>M181+M182</f>
        <v>1081402</v>
      </c>
      <c r="N180" s="134">
        <f>N181+N182</f>
        <v>197884</v>
      </c>
      <c r="O180" s="134">
        <f>O181+O182</f>
        <v>197884</v>
      </c>
      <c r="P180" s="119">
        <f t="shared" si="19"/>
        <v>18.298837989942683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s="13" customFormat="1" ht="51" customHeight="1">
      <c r="A181" s="160" t="s">
        <v>255</v>
      </c>
      <c r="B181" s="80">
        <v>19</v>
      </c>
      <c r="C181" s="80">
        <v>3</v>
      </c>
      <c r="D181" s="80">
        <v>21</v>
      </c>
      <c r="E181" s="80">
        <v>819</v>
      </c>
      <c r="F181" s="80" t="s">
        <v>14</v>
      </c>
      <c r="G181" s="80" t="s">
        <v>20</v>
      </c>
      <c r="H181" s="80">
        <v>16140</v>
      </c>
      <c r="I181" s="80" t="s">
        <v>32</v>
      </c>
      <c r="J181" s="147" t="s">
        <v>63</v>
      </c>
      <c r="K181" s="147">
        <v>0.425</v>
      </c>
      <c r="L181" s="152">
        <v>2017</v>
      </c>
      <c r="M181" s="133">
        <f>112607977-112101575</f>
        <v>506402</v>
      </c>
      <c r="N181" s="50">
        <v>197884</v>
      </c>
      <c r="O181" s="50">
        <v>197884</v>
      </c>
      <c r="P181" s="113">
        <f t="shared" si="19"/>
        <v>39.076464942871475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s="13" customFormat="1" ht="39.75" customHeight="1">
      <c r="A182" s="160" t="s">
        <v>210</v>
      </c>
      <c r="B182" s="80">
        <v>19</v>
      </c>
      <c r="C182" s="80">
        <v>3</v>
      </c>
      <c r="D182" s="80">
        <v>21</v>
      </c>
      <c r="E182" s="80">
        <v>819</v>
      </c>
      <c r="F182" s="80" t="s">
        <v>14</v>
      </c>
      <c r="G182" s="80" t="s">
        <v>20</v>
      </c>
      <c r="H182" s="80">
        <v>16140</v>
      </c>
      <c r="I182" s="80" t="s">
        <v>32</v>
      </c>
      <c r="J182" s="147"/>
      <c r="K182" s="147"/>
      <c r="L182" s="152"/>
      <c r="M182" s="133">
        <v>575000</v>
      </c>
      <c r="N182" s="50"/>
      <c r="O182" s="50"/>
      <c r="P182" s="113">
        <f t="shared" si="19"/>
        <v>0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s="13" customFormat="1" ht="15.75" customHeight="1">
      <c r="A183" s="164" t="s">
        <v>169</v>
      </c>
      <c r="B183" s="80"/>
      <c r="C183" s="80"/>
      <c r="D183" s="80"/>
      <c r="E183" s="80"/>
      <c r="F183" s="80"/>
      <c r="G183" s="80"/>
      <c r="H183" s="80"/>
      <c r="I183" s="80"/>
      <c r="J183" s="147"/>
      <c r="K183" s="147"/>
      <c r="L183" s="152"/>
      <c r="M183" s="134">
        <f>M185+M184</f>
        <v>4477216.08</v>
      </c>
      <c r="N183" s="134">
        <f>N185+N184</f>
        <v>0</v>
      </c>
      <c r="O183" s="134">
        <f>O185+O184</f>
        <v>782683.08</v>
      </c>
      <c r="P183" s="119">
        <f t="shared" si="19"/>
        <v>17.481467635575896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16" s="16" customFormat="1" ht="52.5" customHeight="1">
      <c r="A184" s="160" t="s">
        <v>231</v>
      </c>
      <c r="B184" s="80" t="s">
        <v>44</v>
      </c>
      <c r="C184" s="80" t="s">
        <v>9</v>
      </c>
      <c r="D184" s="80">
        <v>21</v>
      </c>
      <c r="E184" s="80" t="s">
        <v>29</v>
      </c>
      <c r="F184" s="80" t="s">
        <v>14</v>
      </c>
      <c r="G184" s="80" t="s">
        <v>20</v>
      </c>
      <c r="H184" s="80">
        <v>16140</v>
      </c>
      <c r="I184" s="80" t="s">
        <v>32</v>
      </c>
      <c r="J184" s="152" t="s">
        <v>63</v>
      </c>
      <c r="K184" s="156"/>
      <c r="L184" s="152"/>
      <c r="M184" s="133">
        <v>1855000</v>
      </c>
      <c r="N184" s="50"/>
      <c r="O184" s="50"/>
      <c r="P184" s="113">
        <f t="shared" si="19"/>
        <v>0</v>
      </c>
    </row>
    <row r="185" spans="1:16" s="16" customFormat="1" ht="52.5" customHeight="1">
      <c r="A185" s="160" t="s">
        <v>254</v>
      </c>
      <c r="B185" s="80" t="s">
        <v>44</v>
      </c>
      <c r="C185" s="80" t="s">
        <v>9</v>
      </c>
      <c r="D185" s="80">
        <v>21</v>
      </c>
      <c r="E185" s="80" t="s">
        <v>29</v>
      </c>
      <c r="F185" s="80" t="s">
        <v>14</v>
      </c>
      <c r="G185" s="80" t="s">
        <v>20</v>
      </c>
      <c r="H185" s="80">
        <v>16140</v>
      </c>
      <c r="I185" s="80" t="s">
        <v>32</v>
      </c>
      <c r="J185" s="152" t="s">
        <v>63</v>
      </c>
      <c r="K185" s="156"/>
      <c r="L185" s="152"/>
      <c r="M185" s="135">
        <v>2622216.08</v>
      </c>
      <c r="N185" s="50"/>
      <c r="O185" s="50">
        <f>O186</f>
        <v>782683.08</v>
      </c>
      <c r="P185" s="113">
        <f t="shared" si="19"/>
        <v>29.84815347482729</v>
      </c>
    </row>
    <row r="186" spans="1:16" s="16" customFormat="1" ht="27" customHeight="1">
      <c r="A186" s="144" t="s">
        <v>207</v>
      </c>
      <c r="B186" s="80"/>
      <c r="C186" s="80"/>
      <c r="D186" s="80"/>
      <c r="E186" s="80"/>
      <c r="F186" s="80"/>
      <c r="G186" s="80"/>
      <c r="H186" s="80"/>
      <c r="I186" s="80"/>
      <c r="J186" s="147"/>
      <c r="K186" s="156"/>
      <c r="L186" s="152"/>
      <c r="M186" s="136">
        <v>782683.08</v>
      </c>
      <c r="N186" s="50"/>
      <c r="O186" s="51">
        <f>M186</f>
        <v>782683.08</v>
      </c>
      <c r="P186" s="116">
        <f t="shared" si="19"/>
        <v>100</v>
      </c>
    </row>
    <row r="187" spans="1:16" s="16" customFormat="1" ht="12.75">
      <c r="A187" s="164" t="s">
        <v>119</v>
      </c>
      <c r="B187" s="80"/>
      <c r="C187" s="80"/>
      <c r="D187" s="80"/>
      <c r="E187" s="80"/>
      <c r="F187" s="80"/>
      <c r="G187" s="80"/>
      <c r="H187" s="80"/>
      <c r="I187" s="80"/>
      <c r="J187" s="147"/>
      <c r="K187" s="156"/>
      <c r="L187" s="152"/>
      <c r="M187" s="134">
        <f>M188+M190</f>
        <v>793848</v>
      </c>
      <c r="N187" s="134">
        <f>N188+N190</f>
        <v>18750</v>
      </c>
      <c r="O187" s="134">
        <f>O188+O190</f>
        <v>782529</v>
      </c>
      <c r="P187" s="119">
        <f t="shared" si="19"/>
        <v>98.57416029265048</v>
      </c>
    </row>
    <row r="188" spans="1:16" s="16" customFormat="1" ht="38.25" customHeight="1">
      <c r="A188" s="160" t="s">
        <v>211</v>
      </c>
      <c r="B188" s="80" t="s">
        <v>44</v>
      </c>
      <c r="C188" s="80" t="s">
        <v>9</v>
      </c>
      <c r="D188" s="80">
        <v>21</v>
      </c>
      <c r="E188" s="80" t="s">
        <v>29</v>
      </c>
      <c r="F188" s="80" t="s">
        <v>14</v>
      </c>
      <c r="G188" s="80" t="s">
        <v>20</v>
      </c>
      <c r="H188" s="80">
        <v>16140</v>
      </c>
      <c r="I188" s="80" t="s">
        <v>32</v>
      </c>
      <c r="J188" s="147" t="s">
        <v>63</v>
      </c>
      <c r="K188" s="156"/>
      <c r="L188" s="152"/>
      <c r="M188" s="133">
        <f>295742-2616</f>
        <v>293126</v>
      </c>
      <c r="N188" s="50">
        <v>18750</v>
      </c>
      <c r="O188" s="50">
        <v>281807</v>
      </c>
      <c r="P188" s="113">
        <f t="shared" si="19"/>
        <v>96.13852063617693</v>
      </c>
    </row>
    <row r="189" spans="1:16" s="16" customFormat="1" ht="26.25" customHeight="1">
      <c r="A189" s="144" t="s">
        <v>207</v>
      </c>
      <c r="B189" s="80"/>
      <c r="C189" s="80"/>
      <c r="D189" s="80"/>
      <c r="E189" s="80"/>
      <c r="F189" s="80"/>
      <c r="G189" s="80"/>
      <c r="H189" s="80"/>
      <c r="I189" s="80"/>
      <c r="J189" s="147"/>
      <c r="K189" s="156"/>
      <c r="L189" s="152"/>
      <c r="M189" s="136">
        <f>266917-3860</f>
        <v>263057</v>
      </c>
      <c r="N189" s="50"/>
      <c r="O189" s="51">
        <f>M189</f>
        <v>263057</v>
      </c>
      <c r="P189" s="116">
        <f t="shared" si="19"/>
        <v>100</v>
      </c>
    </row>
    <row r="190" spans="1:16" s="16" customFormat="1" ht="38.25" customHeight="1">
      <c r="A190" s="160" t="s">
        <v>120</v>
      </c>
      <c r="B190" s="80">
        <v>19</v>
      </c>
      <c r="C190" s="80">
        <v>3</v>
      </c>
      <c r="D190" s="80">
        <v>21</v>
      </c>
      <c r="E190" s="80">
        <v>819</v>
      </c>
      <c r="F190" s="80" t="s">
        <v>14</v>
      </c>
      <c r="G190" s="80" t="s">
        <v>20</v>
      </c>
      <c r="H190" s="80">
        <v>16140</v>
      </c>
      <c r="I190" s="80" t="s">
        <v>32</v>
      </c>
      <c r="J190" s="147" t="s">
        <v>63</v>
      </c>
      <c r="K190" s="147"/>
      <c r="L190" s="152">
        <v>2017</v>
      </c>
      <c r="M190" s="133">
        <f>1158331-657609</f>
        <v>500722</v>
      </c>
      <c r="N190" s="50"/>
      <c r="O190" s="50">
        <f>M190</f>
        <v>500722</v>
      </c>
      <c r="P190" s="113">
        <f t="shared" si="19"/>
        <v>100</v>
      </c>
    </row>
    <row r="191" spans="1:16" s="16" customFormat="1" ht="26.25" customHeight="1">
      <c r="A191" s="144" t="s">
        <v>207</v>
      </c>
      <c r="B191" s="80"/>
      <c r="C191" s="80"/>
      <c r="D191" s="80"/>
      <c r="E191" s="80"/>
      <c r="F191" s="80"/>
      <c r="G191" s="80"/>
      <c r="H191" s="80"/>
      <c r="I191" s="80"/>
      <c r="J191" s="147"/>
      <c r="K191" s="156"/>
      <c r="L191" s="152"/>
      <c r="M191" s="136">
        <v>500722</v>
      </c>
      <c r="N191" s="50"/>
      <c r="O191" s="51">
        <f>M191</f>
        <v>500722</v>
      </c>
      <c r="P191" s="116">
        <f t="shared" si="19"/>
        <v>100</v>
      </c>
    </row>
    <row r="192" spans="1:16" s="16" customFormat="1" ht="17.25" customHeight="1">
      <c r="A192" s="164" t="s">
        <v>100</v>
      </c>
      <c r="B192" s="80"/>
      <c r="C192" s="80"/>
      <c r="D192" s="80"/>
      <c r="E192" s="80"/>
      <c r="F192" s="80"/>
      <c r="G192" s="80"/>
      <c r="H192" s="80"/>
      <c r="I192" s="80"/>
      <c r="J192" s="147"/>
      <c r="K192" s="147"/>
      <c r="L192" s="152"/>
      <c r="M192" s="134">
        <f>M193+M195+M197+M199</f>
        <v>37162515.28</v>
      </c>
      <c r="N192" s="134">
        <f>N193+N195+N197+N199</f>
        <v>10002984.75</v>
      </c>
      <c r="O192" s="134">
        <f>O193+O195+O197+O199</f>
        <v>11907410.16</v>
      </c>
      <c r="P192" s="119">
        <f t="shared" si="19"/>
        <v>32.04145378827006</v>
      </c>
    </row>
    <row r="193" spans="1:16" s="16" customFormat="1" ht="66.75" customHeight="1">
      <c r="A193" s="160" t="s">
        <v>116</v>
      </c>
      <c r="B193" s="80">
        <v>19</v>
      </c>
      <c r="C193" s="80" t="s">
        <v>9</v>
      </c>
      <c r="D193" s="80">
        <v>21</v>
      </c>
      <c r="E193" s="80" t="s">
        <v>29</v>
      </c>
      <c r="F193" s="80" t="s">
        <v>14</v>
      </c>
      <c r="G193" s="80" t="s">
        <v>20</v>
      </c>
      <c r="H193" s="80">
        <v>16140</v>
      </c>
      <c r="I193" s="80" t="s">
        <v>32</v>
      </c>
      <c r="J193" s="147" t="s">
        <v>63</v>
      </c>
      <c r="K193" s="156">
        <v>5.15</v>
      </c>
      <c r="L193" s="152">
        <v>2016</v>
      </c>
      <c r="M193" s="133">
        <v>35791756.28</v>
      </c>
      <c r="N193" s="50">
        <v>10002984.75</v>
      </c>
      <c r="O193" s="50">
        <v>10905186.16</v>
      </c>
      <c r="P193" s="113">
        <f t="shared" si="19"/>
        <v>30.468429866051828</v>
      </c>
    </row>
    <row r="194" spans="1:16" s="16" customFormat="1" ht="24.75" customHeight="1">
      <c r="A194" s="143" t="s">
        <v>207</v>
      </c>
      <c r="B194" s="80"/>
      <c r="C194" s="80"/>
      <c r="D194" s="80"/>
      <c r="E194" s="80"/>
      <c r="F194" s="80"/>
      <c r="G194" s="80"/>
      <c r="H194" s="80"/>
      <c r="I194" s="80"/>
      <c r="J194" s="147"/>
      <c r="K194" s="156"/>
      <c r="L194" s="152"/>
      <c r="M194" s="133">
        <v>902201.41</v>
      </c>
      <c r="N194" s="50"/>
      <c r="O194" s="51">
        <f>M194</f>
        <v>902201.41</v>
      </c>
      <c r="P194" s="116">
        <f t="shared" si="19"/>
        <v>100</v>
      </c>
    </row>
    <row r="195" spans="1:16" s="16" customFormat="1" ht="65.25" customHeight="1">
      <c r="A195" s="160" t="s">
        <v>212</v>
      </c>
      <c r="B195" s="80" t="s">
        <v>44</v>
      </c>
      <c r="C195" s="80" t="s">
        <v>9</v>
      </c>
      <c r="D195" s="80">
        <v>21</v>
      </c>
      <c r="E195" s="80" t="s">
        <v>29</v>
      </c>
      <c r="F195" s="80" t="s">
        <v>14</v>
      </c>
      <c r="G195" s="80" t="s">
        <v>20</v>
      </c>
      <c r="H195" s="80">
        <v>16140</v>
      </c>
      <c r="I195" s="80" t="s">
        <v>32</v>
      </c>
      <c r="J195" s="147" t="s">
        <v>63</v>
      </c>
      <c r="K195" s="156"/>
      <c r="L195" s="152"/>
      <c r="M195" s="133">
        <v>391665</v>
      </c>
      <c r="N195" s="50"/>
      <c r="O195" s="50">
        <f>O196</f>
        <v>200630</v>
      </c>
      <c r="P195" s="113">
        <f t="shared" si="19"/>
        <v>51.224898829356725</v>
      </c>
    </row>
    <row r="196" spans="1:16" s="16" customFormat="1" ht="27" customHeight="1">
      <c r="A196" s="143" t="s">
        <v>207</v>
      </c>
      <c r="B196" s="80"/>
      <c r="C196" s="80"/>
      <c r="D196" s="80"/>
      <c r="E196" s="80"/>
      <c r="F196" s="80"/>
      <c r="G196" s="80"/>
      <c r="H196" s="80"/>
      <c r="I196" s="80"/>
      <c r="J196" s="147"/>
      <c r="K196" s="156"/>
      <c r="L196" s="152"/>
      <c r="M196" s="136">
        <v>200630</v>
      </c>
      <c r="N196" s="50"/>
      <c r="O196" s="51">
        <f>M196</f>
        <v>200630</v>
      </c>
      <c r="P196" s="116">
        <f t="shared" si="19"/>
        <v>100</v>
      </c>
    </row>
    <row r="197" spans="1:16" s="16" customFormat="1" ht="65.25" customHeight="1">
      <c r="A197" s="160" t="s">
        <v>213</v>
      </c>
      <c r="B197" s="80" t="s">
        <v>44</v>
      </c>
      <c r="C197" s="80" t="s">
        <v>9</v>
      </c>
      <c r="D197" s="80">
        <v>21</v>
      </c>
      <c r="E197" s="80" t="s">
        <v>29</v>
      </c>
      <c r="F197" s="80" t="s">
        <v>14</v>
      </c>
      <c r="G197" s="80" t="s">
        <v>20</v>
      </c>
      <c r="H197" s="80">
        <v>16140</v>
      </c>
      <c r="I197" s="80" t="s">
        <v>32</v>
      </c>
      <c r="J197" s="147" t="s">
        <v>63</v>
      </c>
      <c r="K197" s="156"/>
      <c r="L197" s="152"/>
      <c r="M197" s="133">
        <v>734000</v>
      </c>
      <c r="N197" s="50"/>
      <c r="O197" s="50">
        <f>O198</f>
        <v>559000</v>
      </c>
      <c r="P197" s="113">
        <f t="shared" si="19"/>
        <v>76.15803814713897</v>
      </c>
    </row>
    <row r="198" spans="1:16" s="16" customFormat="1" ht="24" customHeight="1">
      <c r="A198" s="143" t="s">
        <v>207</v>
      </c>
      <c r="B198" s="80"/>
      <c r="C198" s="80"/>
      <c r="D198" s="80"/>
      <c r="E198" s="80"/>
      <c r="F198" s="80"/>
      <c r="G198" s="80"/>
      <c r="H198" s="80"/>
      <c r="I198" s="80"/>
      <c r="J198" s="147"/>
      <c r="K198" s="156"/>
      <c r="L198" s="152"/>
      <c r="M198" s="136">
        <v>559000</v>
      </c>
      <c r="N198" s="50"/>
      <c r="O198" s="51">
        <f>M198</f>
        <v>559000</v>
      </c>
      <c r="P198" s="116">
        <f t="shared" si="19"/>
        <v>100</v>
      </c>
    </row>
    <row r="199" spans="1:16" s="16" customFormat="1" ht="39" customHeight="1">
      <c r="A199" s="160" t="s">
        <v>214</v>
      </c>
      <c r="B199" s="80" t="s">
        <v>44</v>
      </c>
      <c r="C199" s="80" t="s">
        <v>9</v>
      </c>
      <c r="D199" s="80">
        <v>21</v>
      </c>
      <c r="E199" s="80" t="s">
        <v>29</v>
      </c>
      <c r="F199" s="80" t="s">
        <v>14</v>
      </c>
      <c r="G199" s="80" t="s">
        <v>20</v>
      </c>
      <c r="H199" s="80">
        <v>16140</v>
      </c>
      <c r="I199" s="80" t="s">
        <v>32</v>
      </c>
      <c r="J199" s="147" t="s">
        <v>63</v>
      </c>
      <c r="K199" s="156"/>
      <c r="L199" s="152"/>
      <c r="M199" s="133">
        <f>242636+2458</f>
        <v>245094</v>
      </c>
      <c r="N199" s="50"/>
      <c r="O199" s="50">
        <f>O200</f>
        <v>242594</v>
      </c>
      <c r="P199" s="113">
        <f t="shared" si="19"/>
        <v>98.97998319012298</v>
      </c>
    </row>
    <row r="200" spans="1:16" s="16" customFormat="1" ht="26.25" customHeight="1">
      <c r="A200" s="143" t="s">
        <v>207</v>
      </c>
      <c r="B200" s="80"/>
      <c r="C200" s="80"/>
      <c r="D200" s="80"/>
      <c r="E200" s="80"/>
      <c r="F200" s="80"/>
      <c r="G200" s="80"/>
      <c r="H200" s="80"/>
      <c r="I200" s="80"/>
      <c r="J200" s="147"/>
      <c r="K200" s="156"/>
      <c r="L200" s="152"/>
      <c r="M200" s="136">
        <f>242636-42</f>
        <v>242594</v>
      </c>
      <c r="N200" s="50"/>
      <c r="O200" s="51">
        <f>M200</f>
        <v>242594</v>
      </c>
      <c r="P200" s="116">
        <f t="shared" si="19"/>
        <v>100</v>
      </c>
    </row>
    <row r="201" spans="1:16" s="16" customFormat="1" ht="12.75">
      <c r="A201" s="164" t="s">
        <v>92</v>
      </c>
      <c r="B201" s="79"/>
      <c r="C201" s="79"/>
      <c r="D201" s="79"/>
      <c r="E201" s="79"/>
      <c r="F201" s="79"/>
      <c r="G201" s="79"/>
      <c r="H201" s="79"/>
      <c r="I201" s="79"/>
      <c r="J201" s="147"/>
      <c r="K201" s="156"/>
      <c r="L201" s="152"/>
      <c r="M201" s="134">
        <f>M202+M204</f>
        <v>1929176.42</v>
      </c>
      <c r="N201" s="134">
        <f>N202+N204</f>
        <v>462910</v>
      </c>
      <c r="O201" s="134">
        <f>O202+O204</f>
        <v>1189074.42</v>
      </c>
      <c r="P201" s="119">
        <f aca="true" t="shared" si="24" ref="P201:P255">O201/M201*100</f>
        <v>61.63637538136611</v>
      </c>
    </row>
    <row r="202" spans="1:16" s="16" customFormat="1" ht="39" customHeight="1">
      <c r="A202" s="160" t="s">
        <v>256</v>
      </c>
      <c r="B202" s="80" t="s">
        <v>44</v>
      </c>
      <c r="C202" s="80" t="s">
        <v>9</v>
      </c>
      <c r="D202" s="80">
        <v>21</v>
      </c>
      <c r="E202" s="80" t="s">
        <v>29</v>
      </c>
      <c r="F202" s="80" t="s">
        <v>14</v>
      </c>
      <c r="G202" s="80" t="s">
        <v>20</v>
      </c>
      <c r="H202" s="80">
        <v>16140</v>
      </c>
      <c r="I202" s="80" t="s">
        <v>32</v>
      </c>
      <c r="J202" s="147" t="s">
        <v>63</v>
      </c>
      <c r="K202" s="156"/>
      <c r="L202" s="152"/>
      <c r="M202" s="133">
        <f>3593911-3423391</f>
        <v>170520</v>
      </c>
      <c r="N202" s="57"/>
      <c r="O202" s="50">
        <f>O203</f>
        <v>170520</v>
      </c>
      <c r="P202" s="113">
        <f t="shared" si="24"/>
        <v>100</v>
      </c>
    </row>
    <row r="203" spans="1:16" s="16" customFormat="1" ht="23.25" customHeight="1">
      <c r="A203" s="143" t="s">
        <v>207</v>
      </c>
      <c r="B203" s="80"/>
      <c r="C203" s="80"/>
      <c r="D203" s="80"/>
      <c r="E203" s="80"/>
      <c r="F203" s="80"/>
      <c r="G203" s="80"/>
      <c r="H203" s="80"/>
      <c r="I203" s="80"/>
      <c r="J203" s="147"/>
      <c r="K203" s="156"/>
      <c r="L203" s="152"/>
      <c r="M203" s="136">
        <v>170520</v>
      </c>
      <c r="N203" s="50"/>
      <c r="O203" s="51">
        <f>M203</f>
        <v>170520</v>
      </c>
      <c r="P203" s="116">
        <f t="shared" si="24"/>
        <v>100</v>
      </c>
    </row>
    <row r="204" spans="1:16" s="16" customFormat="1" ht="51">
      <c r="A204" s="160" t="s">
        <v>215</v>
      </c>
      <c r="B204" s="80" t="s">
        <v>44</v>
      </c>
      <c r="C204" s="80" t="s">
        <v>9</v>
      </c>
      <c r="D204" s="80">
        <v>21</v>
      </c>
      <c r="E204" s="80" t="s">
        <v>29</v>
      </c>
      <c r="F204" s="80" t="s">
        <v>14</v>
      </c>
      <c r="G204" s="80" t="s">
        <v>20</v>
      </c>
      <c r="H204" s="80">
        <v>16140</v>
      </c>
      <c r="I204" s="80" t="s">
        <v>32</v>
      </c>
      <c r="J204" s="147" t="s">
        <v>63</v>
      </c>
      <c r="K204" s="156"/>
      <c r="L204" s="152"/>
      <c r="M204" s="133">
        <v>1758656.42</v>
      </c>
      <c r="N204" s="50">
        <v>462910</v>
      </c>
      <c r="O204" s="50">
        <v>1018554.42</v>
      </c>
      <c r="P204" s="113">
        <f t="shared" si="24"/>
        <v>57.9166236461355</v>
      </c>
    </row>
    <row r="205" spans="1:16" s="16" customFormat="1" ht="24.75" customHeight="1">
      <c r="A205" s="143" t="s">
        <v>207</v>
      </c>
      <c r="B205" s="80"/>
      <c r="C205" s="80"/>
      <c r="D205" s="80"/>
      <c r="E205" s="80"/>
      <c r="F205" s="80"/>
      <c r="G205" s="80"/>
      <c r="H205" s="80"/>
      <c r="I205" s="80"/>
      <c r="J205" s="147"/>
      <c r="K205" s="156"/>
      <c r="L205" s="152"/>
      <c r="M205" s="136">
        <v>555644.42</v>
      </c>
      <c r="N205" s="50"/>
      <c r="O205" s="51">
        <f>M205</f>
        <v>555644.42</v>
      </c>
      <c r="P205" s="116">
        <f t="shared" si="24"/>
        <v>100</v>
      </c>
    </row>
    <row r="206" spans="1:16" s="16" customFormat="1" ht="12.75">
      <c r="A206" s="164" t="s">
        <v>62</v>
      </c>
      <c r="B206" s="79"/>
      <c r="C206" s="79"/>
      <c r="D206" s="79"/>
      <c r="E206" s="79"/>
      <c r="F206" s="79"/>
      <c r="G206" s="79"/>
      <c r="H206" s="79"/>
      <c r="I206" s="79"/>
      <c r="J206" s="147"/>
      <c r="K206" s="156"/>
      <c r="L206" s="152"/>
      <c r="M206" s="134">
        <f>M207+M208</f>
        <v>4219882.99</v>
      </c>
      <c r="N206" s="134">
        <f>N207+N208</f>
        <v>504022</v>
      </c>
      <c r="O206" s="134">
        <f>O207+O208</f>
        <v>849546.99</v>
      </c>
      <c r="P206" s="119">
        <f t="shared" si="24"/>
        <v>20.132003470551204</v>
      </c>
    </row>
    <row r="207" spans="1:16" s="16" customFormat="1" ht="65.25" customHeight="1">
      <c r="A207" s="160" t="s">
        <v>391</v>
      </c>
      <c r="B207" s="80" t="s">
        <v>44</v>
      </c>
      <c r="C207" s="80" t="s">
        <v>9</v>
      </c>
      <c r="D207" s="80">
        <v>21</v>
      </c>
      <c r="E207" s="80" t="s">
        <v>29</v>
      </c>
      <c r="F207" s="80" t="s">
        <v>14</v>
      </c>
      <c r="G207" s="80" t="s">
        <v>20</v>
      </c>
      <c r="H207" s="80" t="s">
        <v>301</v>
      </c>
      <c r="I207" s="80" t="s">
        <v>32</v>
      </c>
      <c r="J207" s="147" t="s">
        <v>63</v>
      </c>
      <c r="K207" s="156">
        <v>4</v>
      </c>
      <c r="L207" s="152">
        <v>2017</v>
      </c>
      <c r="M207" s="135">
        <v>3370336</v>
      </c>
      <c r="N207" s="50"/>
      <c r="O207" s="50"/>
      <c r="P207" s="113">
        <f t="shared" si="24"/>
        <v>0</v>
      </c>
    </row>
    <row r="208" spans="1:16" s="16" customFormat="1" ht="51" customHeight="1">
      <c r="A208" s="160" t="s">
        <v>300</v>
      </c>
      <c r="B208" s="80" t="s">
        <v>44</v>
      </c>
      <c r="C208" s="80" t="s">
        <v>9</v>
      </c>
      <c r="D208" s="80">
        <v>21</v>
      </c>
      <c r="E208" s="80" t="s">
        <v>29</v>
      </c>
      <c r="F208" s="80" t="s">
        <v>14</v>
      </c>
      <c r="G208" s="80" t="s">
        <v>20</v>
      </c>
      <c r="H208" s="80">
        <v>16140</v>
      </c>
      <c r="I208" s="80" t="s">
        <v>32</v>
      </c>
      <c r="J208" s="147"/>
      <c r="K208" s="156"/>
      <c r="L208" s="152"/>
      <c r="M208" s="133">
        <v>849546.99</v>
      </c>
      <c r="N208" s="50">
        <v>504022</v>
      </c>
      <c r="O208" s="50">
        <f>M208</f>
        <v>849546.99</v>
      </c>
      <c r="P208" s="113">
        <f t="shared" si="24"/>
        <v>100</v>
      </c>
    </row>
    <row r="209" spans="1:16" s="16" customFormat="1" ht="24" customHeight="1">
      <c r="A209" s="143" t="s">
        <v>207</v>
      </c>
      <c r="B209" s="80"/>
      <c r="C209" s="80"/>
      <c r="D209" s="80"/>
      <c r="E209" s="80"/>
      <c r="F209" s="80"/>
      <c r="G209" s="80"/>
      <c r="H209" s="80"/>
      <c r="I209" s="80"/>
      <c r="J209" s="147"/>
      <c r="K209" s="156"/>
      <c r="L209" s="152"/>
      <c r="M209" s="136">
        <v>345524.99</v>
      </c>
      <c r="N209" s="50"/>
      <c r="O209" s="51">
        <f>M209</f>
        <v>345524.99</v>
      </c>
      <c r="P209" s="116">
        <f t="shared" si="24"/>
        <v>100</v>
      </c>
    </row>
    <row r="210" spans="1:16" s="16" customFormat="1" ht="12.75">
      <c r="A210" s="164" t="s">
        <v>71</v>
      </c>
      <c r="B210" s="79"/>
      <c r="C210" s="79"/>
      <c r="D210" s="79"/>
      <c r="E210" s="79"/>
      <c r="F210" s="79"/>
      <c r="G210" s="79"/>
      <c r="H210" s="79"/>
      <c r="I210" s="79"/>
      <c r="J210" s="147"/>
      <c r="K210" s="156"/>
      <c r="L210" s="152"/>
      <c r="M210" s="134">
        <f>M211</f>
        <v>2678828.34</v>
      </c>
      <c r="N210" s="134">
        <f>N211</f>
        <v>0</v>
      </c>
      <c r="O210" s="134">
        <f>O211</f>
        <v>783509.34</v>
      </c>
      <c r="P210" s="119">
        <f t="shared" si="24"/>
        <v>29.2482100588797</v>
      </c>
    </row>
    <row r="211" spans="1:16" s="16" customFormat="1" ht="51.75" customHeight="1">
      <c r="A211" s="160" t="s">
        <v>216</v>
      </c>
      <c r="B211" s="80" t="s">
        <v>44</v>
      </c>
      <c r="C211" s="80" t="s">
        <v>9</v>
      </c>
      <c r="D211" s="80">
        <v>21</v>
      </c>
      <c r="E211" s="80" t="s">
        <v>29</v>
      </c>
      <c r="F211" s="80" t="s">
        <v>14</v>
      </c>
      <c r="G211" s="80" t="s">
        <v>20</v>
      </c>
      <c r="H211" s="80">
        <v>16140</v>
      </c>
      <c r="I211" s="80" t="s">
        <v>32</v>
      </c>
      <c r="J211" s="147"/>
      <c r="K211" s="156"/>
      <c r="L211" s="152"/>
      <c r="M211" s="133">
        <v>2678828.34</v>
      </c>
      <c r="N211" s="50"/>
      <c r="O211" s="50">
        <f>O212</f>
        <v>783509.34</v>
      </c>
      <c r="P211" s="113">
        <f t="shared" si="24"/>
        <v>29.2482100588797</v>
      </c>
    </row>
    <row r="212" spans="1:16" s="16" customFormat="1" ht="24.75" customHeight="1">
      <c r="A212" s="143" t="s">
        <v>207</v>
      </c>
      <c r="B212" s="80"/>
      <c r="C212" s="80"/>
      <c r="D212" s="80"/>
      <c r="E212" s="80"/>
      <c r="F212" s="80"/>
      <c r="G212" s="80"/>
      <c r="H212" s="80"/>
      <c r="I212" s="80"/>
      <c r="J212" s="147"/>
      <c r="K212" s="156"/>
      <c r="L212" s="152"/>
      <c r="M212" s="136">
        <v>783509.34</v>
      </c>
      <c r="N212" s="50"/>
      <c r="O212" s="51">
        <f>M212</f>
        <v>783509.34</v>
      </c>
      <c r="P212" s="116">
        <f t="shared" si="24"/>
        <v>100</v>
      </c>
    </row>
    <row r="213" spans="1:35" ht="27.75" customHeight="1">
      <c r="A213" s="138" t="s">
        <v>50</v>
      </c>
      <c r="B213" s="79" t="s">
        <v>51</v>
      </c>
      <c r="C213" s="79">
        <v>0</v>
      </c>
      <c r="D213" s="79"/>
      <c r="E213" s="80" t="s">
        <v>0</v>
      </c>
      <c r="F213" s="80" t="s">
        <v>0</v>
      </c>
      <c r="G213" s="80" t="s">
        <v>0</v>
      </c>
      <c r="H213" s="80"/>
      <c r="I213" s="80" t="s">
        <v>0</v>
      </c>
      <c r="J213" s="147"/>
      <c r="K213" s="147"/>
      <c r="L213" s="147"/>
      <c r="M213" s="124">
        <f>M214</f>
        <v>74709028</v>
      </c>
      <c r="N213" s="124">
        <f>N214</f>
        <v>34940464.43</v>
      </c>
      <c r="O213" s="124">
        <f>O214</f>
        <v>65233490.8</v>
      </c>
      <c r="P213" s="119">
        <f t="shared" si="24"/>
        <v>87.31674410219873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s="13" customFormat="1" ht="26.25" customHeight="1">
      <c r="A214" s="138" t="s">
        <v>198</v>
      </c>
      <c r="B214" s="79" t="s">
        <v>51</v>
      </c>
      <c r="C214" s="79">
        <v>0</v>
      </c>
      <c r="D214" s="79">
        <v>14</v>
      </c>
      <c r="E214" s="80"/>
      <c r="F214" s="80"/>
      <c r="G214" s="80"/>
      <c r="H214" s="80"/>
      <c r="I214" s="80"/>
      <c r="J214" s="147"/>
      <c r="K214" s="147"/>
      <c r="L214" s="147"/>
      <c r="M214" s="124">
        <f>M215+M238</f>
        <v>74709028</v>
      </c>
      <c r="N214" s="124">
        <f>N215+N238</f>
        <v>34940464.43</v>
      </c>
      <c r="O214" s="124">
        <f>O215+O238</f>
        <v>65233490.8</v>
      </c>
      <c r="P214" s="119">
        <f t="shared" si="24"/>
        <v>87.31674410219873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25.5" customHeight="1">
      <c r="A215" s="138" t="s">
        <v>28</v>
      </c>
      <c r="B215" s="79" t="s">
        <v>51</v>
      </c>
      <c r="C215" s="79">
        <v>0</v>
      </c>
      <c r="D215" s="79">
        <v>14</v>
      </c>
      <c r="E215" s="79">
        <v>819</v>
      </c>
      <c r="F215" s="79" t="s">
        <v>0</v>
      </c>
      <c r="G215" s="79" t="s">
        <v>0</v>
      </c>
      <c r="H215" s="79" t="s">
        <v>0</v>
      </c>
      <c r="I215" s="79" t="s">
        <v>0</v>
      </c>
      <c r="J215" s="149"/>
      <c r="K215" s="149"/>
      <c r="L215" s="149"/>
      <c r="M215" s="124">
        <f>M216</f>
        <v>74609028</v>
      </c>
      <c r="N215" s="124">
        <f>N216</f>
        <v>34940464.43</v>
      </c>
      <c r="O215" s="124">
        <f>O216</f>
        <v>65233490.8</v>
      </c>
      <c r="P215" s="119">
        <f t="shared" si="24"/>
        <v>87.43377651294425</v>
      </c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26.25" customHeight="1">
      <c r="A216" s="138" t="s">
        <v>59</v>
      </c>
      <c r="B216" s="79">
        <v>25</v>
      </c>
      <c r="C216" s="79">
        <v>0</v>
      </c>
      <c r="D216" s="79">
        <v>14</v>
      </c>
      <c r="E216" s="79">
        <v>819</v>
      </c>
      <c r="F216" s="79"/>
      <c r="G216" s="79"/>
      <c r="H216" s="79"/>
      <c r="I216" s="79"/>
      <c r="J216" s="149"/>
      <c r="K216" s="149"/>
      <c r="L216" s="149"/>
      <c r="M216" s="124">
        <f>M218+M230</f>
        <v>74609028</v>
      </c>
      <c r="N216" s="124">
        <f>N218+N230</f>
        <v>34940464.43</v>
      </c>
      <c r="O216" s="124">
        <f>O218+O230</f>
        <v>65233490.8</v>
      </c>
      <c r="P216" s="119">
        <f t="shared" si="24"/>
        <v>87.43377651294425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15" customHeight="1">
      <c r="A217" s="138" t="s">
        <v>52</v>
      </c>
      <c r="B217" s="79" t="s">
        <v>51</v>
      </c>
      <c r="C217" s="79">
        <v>0</v>
      </c>
      <c r="D217" s="79">
        <v>14</v>
      </c>
      <c r="E217" s="79" t="s">
        <v>29</v>
      </c>
      <c r="F217" s="79" t="s">
        <v>11</v>
      </c>
      <c r="G217" s="79" t="s">
        <v>0</v>
      </c>
      <c r="H217" s="79" t="s">
        <v>0</v>
      </c>
      <c r="I217" s="79" t="s">
        <v>0</v>
      </c>
      <c r="J217" s="149"/>
      <c r="K217" s="149"/>
      <c r="L217" s="149"/>
      <c r="M217" s="128">
        <f>M218+M230</f>
        <v>74609028</v>
      </c>
      <c r="N217" s="128">
        <f>N218+N230</f>
        <v>34940464.43</v>
      </c>
      <c r="O217" s="128">
        <f>O218+O230</f>
        <v>65233490.8</v>
      </c>
      <c r="P217" s="119">
        <f t="shared" si="24"/>
        <v>87.43377651294425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15" customHeight="1">
      <c r="A218" s="138" t="s">
        <v>53</v>
      </c>
      <c r="B218" s="79" t="s">
        <v>51</v>
      </c>
      <c r="C218" s="79">
        <v>0</v>
      </c>
      <c r="D218" s="79">
        <v>14</v>
      </c>
      <c r="E218" s="79" t="s">
        <v>29</v>
      </c>
      <c r="F218" s="79" t="s">
        <v>11</v>
      </c>
      <c r="G218" s="79" t="s">
        <v>12</v>
      </c>
      <c r="H218" s="79" t="s">
        <v>0</v>
      </c>
      <c r="I218" s="79" t="s">
        <v>0</v>
      </c>
      <c r="J218" s="149"/>
      <c r="K218" s="149"/>
      <c r="L218" s="149"/>
      <c r="M218" s="124">
        <f aca="true" t="shared" si="25" ref="M218:O219">M219</f>
        <v>56056246</v>
      </c>
      <c r="N218" s="124">
        <f t="shared" si="25"/>
        <v>32110221.89</v>
      </c>
      <c r="O218" s="124">
        <f t="shared" si="25"/>
        <v>52404087.69</v>
      </c>
      <c r="P218" s="119">
        <f t="shared" si="24"/>
        <v>93.48483251982303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36.75" customHeight="1">
      <c r="A219" s="138" t="s">
        <v>30</v>
      </c>
      <c r="B219" s="79" t="s">
        <v>51</v>
      </c>
      <c r="C219" s="79">
        <v>0</v>
      </c>
      <c r="D219" s="79">
        <v>14</v>
      </c>
      <c r="E219" s="79" t="s">
        <v>29</v>
      </c>
      <c r="F219" s="79" t="s">
        <v>11</v>
      </c>
      <c r="G219" s="79" t="s">
        <v>12</v>
      </c>
      <c r="H219" s="79">
        <v>11260</v>
      </c>
      <c r="I219" s="79" t="s">
        <v>0</v>
      </c>
      <c r="J219" s="149"/>
      <c r="K219" s="149"/>
      <c r="L219" s="149"/>
      <c r="M219" s="124">
        <f t="shared" si="25"/>
        <v>56056246</v>
      </c>
      <c r="N219" s="124">
        <f t="shared" si="25"/>
        <v>32110221.89</v>
      </c>
      <c r="O219" s="124">
        <f t="shared" si="25"/>
        <v>52404087.69</v>
      </c>
      <c r="P219" s="119">
        <f t="shared" si="24"/>
        <v>93.48483251982303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49.5" customHeight="1">
      <c r="A220" s="138" t="s">
        <v>31</v>
      </c>
      <c r="B220" s="79" t="s">
        <v>51</v>
      </c>
      <c r="C220" s="79">
        <v>0</v>
      </c>
      <c r="D220" s="79">
        <v>14</v>
      </c>
      <c r="E220" s="79" t="s">
        <v>29</v>
      </c>
      <c r="F220" s="79" t="s">
        <v>11</v>
      </c>
      <c r="G220" s="79" t="s">
        <v>12</v>
      </c>
      <c r="H220" s="79">
        <v>11260</v>
      </c>
      <c r="I220" s="79" t="s">
        <v>32</v>
      </c>
      <c r="J220" s="149"/>
      <c r="K220" s="149"/>
      <c r="L220" s="149"/>
      <c r="M220" s="124">
        <f>M221+M225+M227+M228+M223+M229</f>
        <v>56056246</v>
      </c>
      <c r="N220" s="124">
        <f>N221+N225+N227+N228+N223+N229</f>
        <v>32110221.89</v>
      </c>
      <c r="O220" s="124">
        <f>O221+O225+O227+O228+O223+O229</f>
        <v>52404087.69</v>
      </c>
      <c r="P220" s="119">
        <f t="shared" si="24"/>
        <v>93.48483251982303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s="3" customFormat="1" ht="28.5" customHeight="1">
      <c r="A221" s="160" t="s">
        <v>392</v>
      </c>
      <c r="B221" s="80" t="s">
        <v>51</v>
      </c>
      <c r="C221" s="80">
        <v>0</v>
      </c>
      <c r="D221" s="80">
        <v>14</v>
      </c>
      <c r="E221" s="80" t="s">
        <v>29</v>
      </c>
      <c r="F221" s="80" t="s">
        <v>11</v>
      </c>
      <c r="G221" s="80" t="s">
        <v>12</v>
      </c>
      <c r="H221" s="80">
        <v>11260</v>
      </c>
      <c r="I221" s="80" t="s">
        <v>32</v>
      </c>
      <c r="J221" s="147" t="s">
        <v>73</v>
      </c>
      <c r="K221" s="147">
        <v>48</v>
      </c>
      <c r="L221" s="152"/>
      <c r="M221" s="129">
        <v>6902800</v>
      </c>
      <c r="N221" s="50"/>
      <c r="O221" s="50">
        <f>O222</f>
        <v>3900000</v>
      </c>
      <c r="P221" s="119">
        <f t="shared" si="24"/>
        <v>56.49881207625891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s="3" customFormat="1" ht="25.5" customHeight="1">
      <c r="A222" s="144" t="s">
        <v>207</v>
      </c>
      <c r="B222" s="80"/>
      <c r="C222" s="80"/>
      <c r="D222" s="80"/>
      <c r="E222" s="80"/>
      <c r="F222" s="80"/>
      <c r="G222" s="80"/>
      <c r="H222" s="80"/>
      <c r="I222" s="80"/>
      <c r="J222" s="147"/>
      <c r="K222" s="147"/>
      <c r="L222" s="152"/>
      <c r="M222" s="130">
        <v>3900000</v>
      </c>
      <c r="N222" s="50"/>
      <c r="O222" s="51">
        <f>M222</f>
        <v>3900000</v>
      </c>
      <c r="P222" s="116">
        <f t="shared" si="24"/>
        <v>100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s="3" customFormat="1" ht="26.25" customHeight="1">
      <c r="A223" s="160" t="s">
        <v>160</v>
      </c>
      <c r="B223" s="80" t="s">
        <v>51</v>
      </c>
      <c r="C223" s="80">
        <v>0</v>
      </c>
      <c r="D223" s="80">
        <v>14</v>
      </c>
      <c r="E223" s="80" t="s">
        <v>29</v>
      </c>
      <c r="F223" s="80" t="s">
        <v>11</v>
      </c>
      <c r="G223" s="80" t="s">
        <v>12</v>
      </c>
      <c r="H223" s="80">
        <v>11260</v>
      </c>
      <c r="I223" s="80" t="s">
        <v>32</v>
      </c>
      <c r="J223" s="147" t="s">
        <v>73</v>
      </c>
      <c r="K223" s="147">
        <v>48</v>
      </c>
      <c r="L223" s="152">
        <v>2016</v>
      </c>
      <c r="M223" s="129">
        <v>2824000</v>
      </c>
      <c r="N223" s="50">
        <v>200776.57</v>
      </c>
      <c r="O223" s="50">
        <v>2624641.69</v>
      </c>
      <c r="P223" s="113">
        <f t="shared" si="24"/>
        <v>92.9405697592068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16" s="16" customFormat="1" ht="24.75" customHeight="1">
      <c r="A224" s="144" t="s">
        <v>207</v>
      </c>
      <c r="B224" s="80"/>
      <c r="C224" s="80"/>
      <c r="D224" s="80"/>
      <c r="E224" s="80"/>
      <c r="F224" s="80"/>
      <c r="G224" s="80"/>
      <c r="H224" s="80"/>
      <c r="I224" s="80"/>
      <c r="J224" s="152"/>
      <c r="K224" s="152"/>
      <c r="L224" s="152"/>
      <c r="M224" s="131">
        <v>2423865.12</v>
      </c>
      <c r="N224" s="50"/>
      <c r="O224" s="51">
        <f>M224</f>
        <v>2423865.12</v>
      </c>
      <c r="P224" s="116">
        <f t="shared" si="24"/>
        <v>100</v>
      </c>
    </row>
    <row r="225" spans="1:35" s="2" customFormat="1" ht="39" customHeight="1">
      <c r="A225" s="160" t="s">
        <v>161</v>
      </c>
      <c r="B225" s="80" t="s">
        <v>51</v>
      </c>
      <c r="C225" s="80">
        <v>0</v>
      </c>
      <c r="D225" s="80">
        <v>14</v>
      </c>
      <c r="E225" s="80" t="s">
        <v>29</v>
      </c>
      <c r="F225" s="80" t="s">
        <v>11</v>
      </c>
      <c r="G225" s="80" t="s">
        <v>12</v>
      </c>
      <c r="H225" s="80">
        <v>11260</v>
      </c>
      <c r="I225" s="80" t="s">
        <v>32</v>
      </c>
      <c r="J225" s="147" t="s">
        <v>57</v>
      </c>
      <c r="K225" s="147">
        <v>9157.3</v>
      </c>
      <c r="L225" s="147"/>
      <c r="M225" s="129">
        <v>39170980</v>
      </c>
      <c r="N225" s="50">
        <v>25200979.32</v>
      </c>
      <c r="O225" s="50">
        <f>M225</f>
        <v>39170980</v>
      </c>
      <c r="P225" s="113">
        <f t="shared" si="24"/>
        <v>100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s="12" customFormat="1" ht="23.25" customHeight="1">
      <c r="A226" s="144" t="s">
        <v>207</v>
      </c>
      <c r="B226" s="80"/>
      <c r="C226" s="80"/>
      <c r="D226" s="80"/>
      <c r="E226" s="80"/>
      <c r="F226" s="80"/>
      <c r="G226" s="80"/>
      <c r="H226" s="80"/>
      <c r="I226" s="80"/>
      <c r="J226" s="147"/>
      <c r="K226" s="147"/>
      <c r="L226" s="147"/>
      <c r="M226" s="130">
        <v>13970000.68</v>
      </c>
      <c r="N226" s="50"/>
      <c r="O226" s="51">
        <f>M226</f>
        <v>13970000.68</v>
      </c>
      <c r="P226" s="116">
        <f t="shared" si="24"/>
        <v>100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s="12" customFormat="1" ht="39" customHeight="1">
      <c r="A227" s="160" t="s">
        <v>393</v>
      </c>
      <c r="B227" s="190" t="s">
        <v>51</v>
      </c>
      <c r="C227" s="190">
        <v>0</v>
      </c>
      <c r="D227" s="80">
        <v>14</v>
      </c>
      <c r="E227" s="190" t="s">
        <v>29</v>
      </c>
      <c r="F227" s="190" t="s">
        <v>11</v>
      </c>
      <c r="G227" s="190" t="s">
        <v>12</v>
      </c>
      <c r="H227" s="80">
        <v>11260</v>
      </c>
      <c r="I227" s="190" t="s">
        <v>32</v>
      </c>
      <c r="J227" s="147" t="s">
        <v>112</v>
      </c>
      <c r="K227" s="147">
        <v>2636.11</v>
      </c>
      <c r="L227" s="152"/>
      <c r="M227" s="129">
        <v>4708466</v>
      </c>
      <c r="N227" s="50">
        <f>M227</f>
        <v>4708466</v>
      </c>
      <c r="O227" s="50">
        <f>N227</f>
        <v>4708466</v>
      </c>
      <c r="P227" s="113">
        <f t="shared" si="24"/>
        <v>100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s="12" customFormat="1" ht="17.25" customHeight="1">
      <c r="A228" s="160" t="s">
        <v>394</v>
      </c>
      <c r="B228" s="190">
        <v>25</v>
      </c>
      <c r="C228" s="190">
        <v>0</v>
      </c>
      <c r="D228" s="80">
        <v>14</v>
      </c>
      <c r="E228" s="190" t="s">
        <v>29</v>
      </c>
      <c r="F228" s="190" t="s">
        <v>11</v>
      </c>
      <c r="G228" s="190" t="s">
        <v>12</v>
      </c>
      <c r="H228" s="80">
        <v>11260</v>
      </c>
      <c r="I228" s="190" t="s">
        <v>32</v>
      </c>
      <c r="J228" s="147" t="s">
        <v>244</v>
      </c>
      <c r="K228" s="147">
        <v>48</v>
      </c>
      <c r="L228" s="152"/>
      <c r="M228" s="129">
        <v>450000</v>
      </c>
      <c r="N228" s="50"/>
      <c r="O228" s="50"/>
      <c r="P228" s="116">
        <f t="shared" si="24"/>
        <v>0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s="12" customFormat="1" ht="25.5">
      <c r="A229" s="160" t="s">
        <v>289</v>
      </c>
      <c r="B229" s="190">
        <v>25</v>
      </c>
      <c r="C229" s="190">
        <v>0</v>
      </c>
      <c r="D229" s="80">
        <v>14</v>
      </c>
      <c r="E229" s="190" t="s">
        <v>29</v>
      </c>
      <c r="F229" s="190" t="s">
        <v>11</v>
      </c>
      <c r="G229" s="190" t="s">
        <v>12</v>
      </c>
      <c r="H229" s="80">
        <v>11260</v>
      </c>
      <c r="I229" s="190" t="s">
        <v>32</v>
      </c>
      <c r="J229" s="152"/>
      <c r="K229" s="152"/>
      <c r="L229" s="152"/>
      <c r="M229" s="129">
        <v>2000000</v>
      </c>
      <c r="N229" s="50">
        <f>M229</f>
        <v>2000000</v>
      </c>
      <c r="O229" s="50">
        <f>N229</f>
        <v>2000000</v>
      </c>
      <c r="P229" s="113">
        <f t="shared" si="24"/>
        <v>100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15.75" customHeight="1">
      <c r="A230" s="138" t="s">
        <v>54</v>
      </c>
      <c r="B230" s="79" t="s">
        <v>51</v>
      </c>
      <c r="C230" s="79">
        <v>0</v>
      </c>
      <c r="D230" s="79">
        <v>14</v>
      </c>
      <c r="E230" s="79" t="s">
        <v>29</v>
      </c>
      <c r="F230" s="79" t="s">
        <v>11</v>
      </c>
      <c r="G230" s="79" t="s">
        <v>13</v>
      </c>
      <c r="H230" s="79" t="s">
        <v>0</v>
      </c>
      <c r="I230" s="79" t="s">
        <v>0</v>
      </c>
      <c r="J230" s="149"/>
      <c r="K230" s="149"/>
      <c r="L230" s="149"/>
      <c r="M230" s="124">
        <f>M231+M232</f>
        <v>18552782</v>
      </c>
      <c r="N230" s="124">
        <f>N231+N232</f>
        <v>2830242.54</v>
      </c>
      <c r="O230" s="124">
        <f>O231+O232</f>
        <v>12829403.11</v>
      </c>
      <c r="P230" s="119">
        <f t="shared" si="24"/>
        <v>69.1508319884317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39.75" customHeight="1">
      <c r="A231" s="138" t="s">
        <v>30</v>
      </c>
      <c r="B231" s="79" t="s">
        <v>51</v>
      </c>
      <c r="C231" s="79">
        <v>0</v>
      </c>
      <c r="D231" s="79">
        <v>14</v>
      </c>
      <c r="E231" s="79" t="s">
        <v>29</v>
      </c>
      <c r="F231" s="79" t="s">
        <v>11</v>
      </c>
      <c r="G231" s="79" t="s">
        <v>13</v>
      </c>
      <c r="H231" s="79">
        <v>11260</v>
      </c>
      <c r="I231" s="79" t="s">
        <v>0</v>
      </c>
      <c r="J231" s="149"/>
      <c r="K231" s="149"/>
      <c r="L231" s="149"/>
      <c r="M231" s="124">
        <f aca="true" t="shared" si="26" ref="M231:O232">M233</f>
        <v>13552782</v>
      </c>
      <c r="N231" s="124">
        <f t="shared" si="26"/>
        <v>2830242.54</v>
      </c>
      <c r="O231" s="124">
        <f t="shared" si="26"/>
        <v>12829403.11</v>
      </c>
      <c r="P231" s="119">
        <f t="shared" si="24"/>
        <v>94.66250626624114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s="13" customFormat="1" ht="75.75" customHeight="1">
      <c r="A232" s="146" t="s">
        <v>304</v>
      </c>
      <c r="B232" s="79" t="s">
        <v>51</v>
      </c>
      <c r="C232" s="79">
        <v>0</v>
      </c>
      <c r="D232" s="79">
        <v>14</v>
      </c>
      <c r="E232" s="79" t="s">
        <v>29</v>
      </c>
      <c r="F232" s="79" t="s">
        <v>11</v>
      </c>
      <c r="G232" s="79" t="s">
        <v>13</v>
      </c>
      <c r="H232" s="79" t="s">
        <v>303</v>
      </c>
      <c r="I232" s="79"/>
      <c r="J232" s="149"/>
      <c r="K232" s="149"/>
      <c r="L232" s="149"/>
      <c r="M232" s="124">
        <f t="shared" si="26"/>
        <v>5000000</v>
      </c>
      <c r="N232" s="124">
        <f t="shared" si="26"/>
        <v>0</v>
      </c>
      <c r="O232" s="124">
        <f t="shared" si="26"/>
        <v>0</v>
      </c>
      <c r="P232" s="119">
        <f t="shared" si="24"/>
        <v>0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27" customHeight="1">
      <c r="A233" s="197" t="s">
        <v>31</v>
      </c>
      <c r="B233" s="79" t="s">
        <v>51</v>
      </c>
      <c r="C233" s="79">
        <v>0</v>
      </c>
      <c r="D233" s="79">
        <v>14</v>
      </c>
      <c r="E233" s="79" t="s">
        <v>29</v>
      </c>
      <c r="F233" s="79" t="s">
        <v>11</v>
      </c>
      <c r="G233" s="79" t="s">
        <v>13</v>
      </c>
      <c r="H233" s="79">
        <v>11260</v>
      </c>
      <c r="I233" s="79" t="s">
        <v>32</v>
      </c>
      <c r="J233" s="149"/>
      <c r="K233" s="149"/>
      <c r="L233" s="149"/>
      <c r="M233" s="124">
        <f>M236</f>
        <v>13552782</v>
      </c>
      <c r="N233" s="124">
        <f>N236</f>
        <v>2830242.54</v>
      </c>
      <c r="O233" s="124">
        <f>O236</f>
        <v>12829403.11</v>
      </c>
      <c r="P233" s="119">
        <f t="shared" si="24"/>
        <v>94.66250626624114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s="13" customFormat="1" ht="23.25" customHeight="1">
      <c r="A234" s="198"/>
      <c r="B234" s="79" t="s">
        <v>51</v>
      </c>
      <c r="C234" s="79">
        <v>0</v>
      </c>
      <c r="D234" s="79">
        <v>14</v>
      </c>
      <c r="E234" s="79" t="s">
        <v>29</v>
      </c>
      <c r="F234" s="79" t="s">
        <v>11</v>
      </c>
      <c r="G234" s="79" t="s">
        <v>13</v>
      </c>
      <c r="H234" s="79" t="s">
        <v>303</v>
      </c>
      <c r="I234" s="79" t="s">
        <v>32</v>
      </c>
      <c r="J234" s="149"/>
      <c r="K234" s="149"/>
      <c r="L234" s="149"/>
      <c r="M234" s="124">
        <f>M235</f>
        <v>5000000</v>
      </c>
      <c r="N234" s="124">
        <f>N235</f>
        <v>0</v>
      </c>
      <c r="O234" s="124">
        <f>O235</f>
        <v>0</v>
      </c>
      <c r="P234" s="119">
        <f t="shared" si="24"/>
        <v>0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s="13" customFormat="1" ht="42" customHeight="1">
      <c r="A235" s="159" t="s">
        <v>395</v>
      </c>
      <c r="B235" s="80" t="s">
        <v>51</v>
      </c>
      <c r="C235" s="80">
        <v>0</v>
      </c>
      <c r="D235" s="80">
        <v>14</v>
      </c>
      <c r="E235" s="80" t="s">
        <v>29</v>
      </c>
      <c r="F235" s="80" t="s">
        <v>11</v>
      </c>
      <c r="G235" s="80" t="s">
        <v>13</v>
      </c>
      <c r="H235" s="80" t="s">
        <v>303</v>
      </c>
      <c r="I235" s="80" t="s">
        <v>32</v>
      </c>
      <c r="J235" s="147" t="s">
        <v>112</v>
      </c>
      <c r="K235" s="147">
        <v>6869</v>
      </c>
      <c r="L235" s="152" t="s">
        <v>249</v>
      </c>
      <c r="M235" s="129">
        <v>5000000</v>
      </c>
      <c r="N235" s="50"/>
      <c r="O235" s="50"/>
      <c r="P235" s="113">
        <f t="shared" si="24"/>
        <v>0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21.75" customHeight="1">
      <c r="A236" s="161" t="s">
        <v>162</v>
      </c>
      <c r="B236" s="80" t="s">
        <v>51</v>
      </c>
      <c r="C236" s="80">
        <v>0</v>
      </c>
      <c r="D236" s="80">
        <v>14</v>
      </c>
      <c r="E236" s="80" t="s">
        <v>29</v>
      </c>
      <c r="F236" s="80" t="s">
        <v>11</v>
      </c>
      <c r="G236" s="80" t="s">
        <v>13</v>
      </c>
      <c r="H236" s="80">
        <v>11260</v>
      </c>
      <c r="I236" s="80" t="s">
        <v>32</v>
      </c>
      <c r="J236" s="147" t="s">
        <v>73</v>
      </c>
      <c r="K236" s="147">
        <v>24</v>
      </c>
      <c r="L236" s="152"/>
      <c r="M236" s="129">
        <v>13552782</v>
      </c>
      <c r="N236" s="50">
        <v>2830242.54</v>
      </c>
      <c r="O236" s="50">
        <v>12829403.11</v>
      </c>
      <c r="P236" s="113">
        <f t="shared" si="24"/>
        <v>94.66250626624114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s="13" customFormat="1" ht="26.25" customHeight="1">
      <c r="A237" s="144" t="s">
        <v>252</v>
      </c>
      <c r="B237" s="80"/>
      <c r="C237" s="80"/>
      <c r="D237" s="80"/>
      <c r="E237" s="80"/>
      <c r="F237" s="80"/>
      <c r="G237" s="80"/>
      <c r="H237" s="80"/>
      <c r="I237" s="80"/>
      <c r="J237" s="147"/>
      <c r="K237" s="147"/>
      <c r="L237" s="152"/>
      <c r="M237" s="131">
        <f>5230159.9+4769000.67</f>
        <v>9999160.57</v>
      </c>
      <c r="N237" s="50"/>
      <c r="O237" s="131">
        <f>5230159.9+4769000.67</f>
        <v>9999160.57</v>
      </c>
      <c r="P237" s="116">
        <f t="shared" si="24"/>
        <v>100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s="13" customFormat="1" ht="26.25" customHeight="1">
      <c r="A238" s="138" t="s">
        <v>180</v>
      </c>
      <c r="B238" s="79" t="s">
        <v>51</v>
      </c>
      <c r="C238" s="79">
        <v>0</v>
      </c>
      <c r="D238" s="79">
        <v>14</v>
      </c>
      <c r="E238" s="79">
        <v>825</v>
      </c>
      <c r="F238" s="80"/>
      <c r="G238" s="80"/>
      <c r="H238" s="80"/>
      <c r="I238" s="80"/>
      <c r="J238" s="147"/>
      <c r="K238" s="147"/>
      <c r="L238" s="152"/>
      <c r="M238" s="124">
        <f>M239</f>
        <v>100000</v>
      </c>
      <c r="N238" s="124">
        <f>N239</f>
        <v>0</v>
      </c>
      <c r="O238" s="124">
        <f>O239</f>
        <v>0</v>
      </c>
      <c r="P238" s="119">
        <f t="shared" si="24"/>
        <v>0</v>
      </c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s="13" customFormat="1" ht="20.25" customHeight="1">
      <c r="A239" s="138" t="s">
        <v>181</v>
      </c>
      <c r="B239" s="79">
        <v>25</v>
      </c>
      <c r="C239" s="79">
        <v>0</v>
      </c>
      <c r="D239" s="79">
        <v>14</v>
      </c>
      <c r="E239" s="79">
        <v>825</v>
      </c>
      <c r="F239" s="80"/>
      <c r="G239" s="80"/>
      <c r="H239" s="80"/>
      <c r="I239" s="80"/>
      <c r="J239" s="147"/>
      <c r="K239" s="147"/>
      <c r="L239" s="152"/>
      <c r="M239" s="124">
        <f>M241</f>
        <v>100000</v>
      </c>
      <c r="N239" s="124">
        <f>N241</f>
        <v>0</v>
      </c>
      <c r="O239" s="124">
        <f>O241</f>
        <v>0</v>
      </c>
      <c r="P239" s="119">
        <f t="shared" si="24"/>
        <v>0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s="13" customFormat="1" ht="15" customHeight="1">
      <c r="A240" s="138" t="s">
        <v>52</v>
      </c>
      <c r="B240" s="79" t="s">
        <v>51</v>
      </c>
      <c r="C240" s="79">
        <v>0</v>
      </c>
      <c r="D240" s="79">
        <v>14</v>
      </c>
      <c r="E240" s="79">
        <v>825</v>
      </c>
      <c r="F240" s="79" t="s">
        <v>11</v>
      </c>
      <c r="G240" s="79" t="s">
        <v>0</v>
      </c>
      <c r="H240" s="79" t="s">
        <v>0</v>
      </c>
      <c r="I240" s="79" t="s">
        <v>0</v>
      </c>
      <c r="J240" s="149"/>
      <c r="K240" s="149"/>
      <c r="L240" s="149"/>
      <c r="M240" s="124">
        <f>M241</f>
        <v>100000</v>
      </c>
      <c r="N240" s="124">
        <f aca="true" t="shared" si="27" ref="N240:O242">N241</f>
        <v>0</v>
      </c>
      <c r="O240" s="124">
        <f t="shared" si="27"/>
        <v>0</v>
      </c>
      <c r="P240" s="119">
        <f t="shared" si="24"/>
        <v>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s="13" customFormat="1" ht="12.75">
      <c r="A241" s="138" t="s">
        <v>54</v>
      </c>
      <c r="B241" s="79" t="s">
        <v>51</v>
      </c>
      <c r="C241" s="79">
        <v>0</v>
      </c>
      <c r="D241" s="79">
        <v>14</v>
      </c>
      <c r="E241" s="79">
        <v>825</v>
      </c>
      <c r="F241" s="79" t="s">
        <v>11</v>
      </c>
      <c r="G241" s="79" t="s">
        <v>13</v>
      </c>
      <c r="H241" s="79" t="s">
        <v>0</v>
      </c>
      <c r="I241" s="79" t="s">
        <v>0</v>
      </c>
      <c r="J241" s="147"/>
      <c r="K241" s="147"/>
      <c r="L241" s="152"/>
      <c r="M241" s="124">
        <f>M242</f>
        <v>100000</v>
      </c>
      <c r="N241" s="124">
        <f t="shared" si="27"/>
        <v>0</v>
      </c>
      <c r="O241" s="124">
        <f t="shared" si="27"/>
        <v>0</v>
      </c>
      <c r="P241" s="119">
        <f t="shared" si="24"/>
        <v>0</v>
      </c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s="13" customFormat="1" ht="39.75" customHeight="1">
      <c r="A242" s="138" t="s">
        <v>30</v>
      </c>
      <c r="B242" s="79" t="s">
        <v>51</v>
      </c>
      <c r="C242" s="79">
        <v>0</v>
      </c>
      <c r="D242" s="79">
        <v>14</v>
      </c>
      <c r="E242" s="79">
        <v>825</v>
      </c>
      <c r="F242" s="79" t="s">
        <v>11</v>
      </c>
      <c r="G242" s="79" t="s">
        <v>13</v>
      </c>
      <c r="H242" s="79">
        <v>1411260</v>
      </c>
      <c r="I242" s="79" t="s">
        <v>0</v>
      </c>
      <c r="J242" s="147"/>
      <c r="K242" s="147"/>
      <c r="L242" s="152"/>
      <c r="M242" s="124">
        <f>M243</f>
        <v>100000</v>
      </c>
      <c r="N242" s="124">
        <f t="shared" si="27"/>
        <v>0</v>
      </c>
      <c r="O242" s="124">
        <f t="shared" si="27"/>
        <v>0</v>
      </c>
      <c r="P242" s="119">
        <f t="shared" si="24"/>
        <v>0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s="13" customFormat="1" ht="63" customHeight="1">
      <c r="A243" s="138" t="s">
        <v>182</v>
      </c>
      <c r="B243" s="79" t="s">
        <v>51</v>
      </c>
      <c r="C243" s="79">
        <v>0</v>
      </c>
      <c r="D243" s="79">
        <v>14</v>
      </c>
      <c r="E243" s="79">
        <v>825</v>
      </c>
      <c r="F243" s="79" t="s">
        <v>11</v>
      </c>
      <c r="G243" s="79" t="s">
        <v>13</v>
      </c>
      <c r="H243" s="79">
        <v>1411260</v>
      </c>
      <c r="I243" s="79">
        <v>465</v>
      </c>
      <c r="J243" s="147"/>
      <c r="K243" s="147"/>
      <c r="L243" s="152"/>
      <c r="M243" s="124">
        <f>M244+M245</f>
        <v>100000</v>
      </c>
      <c r="N243" s="124">
        <f>N244+N245</f>
        <v>0</v>
      </c>
      <c r="O243" s="124">
        <f>O244+O245</f>
        <v>0</v>
      </c>
      <c r="P243" s="119">
        <f t="shared" si="24"/>
        <v>0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s="13" customFormat="1" ht="54.75" customHeight="1">
      <c r="A244" s="161" t="s">
        <v>396</v>
      </c>
      <c r="B244" s="80" t="s">
        <v>51</v>
      </c>
      <c r="C244" s="80">
        <v>0</v>
      </c>
      <c r="D244" s="80">
        <v>14</v>
      </c>
      <c r="E244" s="80">
        <v>825</v>
      </c>
      <c r="F244" s="80" t="s">
        <v>11</v>
      </c>
      <c r="G244" s="80" t="s">
        <v>13</v>
      </c>
      <c r="H244" s="80">
        <v>1411260</v>
      </c>
      <c r="I244" s="80">
        <v>465</v>
      </c>
      <c r="J244" s="147"/>
      <c r="K244" s="147"/>
      <c r="L244" s="152"/>
      <c r="M244" s="129">
        <v>50000</v>
      </c>
      <c r="N244" s="50"/>
      <c r="O244" s="50"/>
      <c r="P244" s="113">
        <f t="shared" si="24"/>
        <v>0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s="13" customFormat="1" ht="39.75" customHeight="1">
      <c r="A245" s="161" t="s">
        <v>302</v>
      </c>
      <c r="B245" s="80">
        <v>25</v>
      </c>
      <c r="C245" s="80">
        <v>0</v>
      </c>
      <c r="D245" s="80">
        <v>14</v>
      </c>
      <c r="E245" s="80">
        <v>825</v>
      </c>
      <c r="F245" s="80" t="s">
        <v>11</v>
      </c>
      <c r="G245" s="80" t="s">
        <v>13</v>
      </c>
      <c r="H245" s="80">
        <v>1411260</v>
      </c>
      <c r="I245" s="80">
        <v>465</v>
      </c>
      <c r="J245" s="147" t="s">
        <v>58</v>
      </c>
      <c r="K245" s="147">
        <v>260</v>
      </c>
      <c r="L245" s="152">
        <v>2017</v>
      </c>
      <c r="M245" s="129">
        <v>50000</v>
      </c>
      <c r="N245" s="50"/>
      <c r="O245" s="50"/>
      <c r="P245" s="113">
        <f t="shared" si="24"/>
        <v>0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37.5" customHeight="1">
      <c r="A246" s="139" t="s">
        <v>245</v>
      </c>
      <c r="B246" s="79">
        <v>40</v>
      </c>
      <c r="C246" s="80"/>
      <c r="D246" s="80"/>
      <c r="E246" s="80"/>
      <c r="F246" s="80"/>
      <c r="G246" s="80"/>
      <c r="H246" s="80"/>
      <c r="I246" s="80"/>
      <c r="J246" s="147"/>
      <c r="K246" s="147"/>
      <c r="L246" s="152"/>
      <c r="M246" s="124">
        <f>M247</f>
        <v>12125276.79</v>
      </c>
      <c r="N246" s="124">
        <f aca="true" t="shared" si="28" ref="N246:O248">N247</f>
        <v>9025570</v>
      </c>
      <c r="O246" s="124">
        <f t="shared" si="28"/>
        <v>9025570</v>
      </c>
      <c r="P246" s="119">
        <f t="shared" si="24"/>
        <v>74.43599149376614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s="13" customFormat="1" ht="38.25" customHeight="1">
      <c r="A247" s="139" t="s">
        <v>246</v>
      </c>
      <c r="B247" s="79">
        <v>40</v>
      </c>
      <c r="C247" s="79">
        <v>5</v>
      </c>
      <c r="D247" s="79"/>
      <c r="E247" s="80"/>
      <c r="F247" s="80"/>
      <c r="G247" s="80"/>
      <c r="H247" s="80"/>
      <c r="I247" s="80"/>
      <c r="J247" s="147"/>
      <c r="K247" s="147"/>
      <c r="L247" s="152"/>
      <c r="M247" s="124">
        <f>M248</f>
        <v>12125276.79</v>
      </c>
      <c r="N247" s="124">
        <f t="shared" si="28"/>
        <v>9025570</v>
      </c>
      <c r="O247" s="124">
        <f t="shared" si="28"/>
        <v>9025570</v>
      </c>
      <c r="P247" s="119">
        <f t="shared" si="24"/>
        <v>74.43599149376614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s="13" customFormat="1" ht="48" customHeight="1">
      <c r="A248" s="139" t="s">
        <v>199</v>
      </c>
      <c r="B248" s="79">
        <v>40</v>
      </c>
      <c r="C248" s="79">
        <v>5</v>
      </c>
      <c r="D248" s="79">
        <v>51</v>
      </c>
      <c r="E248" s="80"/>
      <c r="F248" s="80"/>
      <c r="G248" s="80"/>
      <c r="H248" s="80"/>
      <c r="I248" s="80"/>
      <c r="J248" s="147"/>
      <c r="K248" s="147"/>
      <c r="L248" s="152"/>
      <c r="M248" s="124">
        <f>M249</f>
        <v>12125276.79</v>
      </c>
      <c r="N248" s="124">
        <f t="shared" si="28"/>
        <v>9025570</v>
      </c>
      <c r="O248" s="124">
        <f t="shared" si="28"/>
        <v>9025570</v>
      </c>
      <c r="P248" s="119">
        <f t="shared" si="24"/>
        <v>74.43599149376614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ht="27" customHeight="1">
      <c r="A249" s="138" t="s">
        <v>28</v>
      </c>
      <c r="B249" s="79">
        <v>40</v>
      </c>
      <c r="C249" s="79">
        <v>5</v>
      </c>
      <c r="D249" s="79">
        <v>51</v>
      </c>
      <c r="E249" s="79">
        <v>819</v>
      </c>
      <c r="F249" s="80"/>
      <c r="G249" s="80"/>
      <c r="H249" s="80"/>
      <c r="I249" s="80"/>
      <c r="J249" s="147"/>
      <c r="K249" s="147"/>
      <c r="L249" s="152"/>
      <c r="M249" s="124">
        <f aca="true" t="shared" si="29" ref="M249:O254">M250</f>
        <v>12125276.79</v>
      </c>
      <c r="N249" s="124">
        <f t="shared" si="29"/>
        <v>9025570</v>
      </c>
      <c r="O249" s="124">
        <f t="shared" si="29"/>
        <v>9025570</v>
      </c>
      <c r="P249" s="119">
        <f t="shared" si="24"/>
        <v>74.43599149376614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ht="39" customHeight="1">
      <c r="A250" s="138" t="s">
        <v>59</v>
      </c>
      <c r="B250" s="79">
        <v>40</v>
      </c>
      <c r="C250" s="79">
        <v>5</v>
      </c>
      <c r="D250" s="79">
        <v>51</v>
      </c>
      <c r="E250" s="79">
        <v>819</v>
      </c>
      <c r="F250" s="80"/>
      <c r="G250" s="80"/>
      <c r="H250" s="80"/>
      <c r="I250" s="80"/>
      <c r="J250" s="147"/>
      <c r="K250" s="147"/>
      <c r="L250" s="152"/>
      <c r="M250" s="124">
        <f t="shared" si="29"/>
        <v>12125276.79</v>
      </c>
      <c r="N250" s="124">
        <f t="shared" si="29"/>
        <v>9025570</v>
      </c>
      <c r="O250" s="124">
        <f t="shared" si="29"/>
        <v>9025570</v>
      </c>
      <c r="P250" s="119">
        <f t="shared" si="24"/>
        <v>74.43599149376614</v>
      </c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ht="12.75">
      <c r="A251" s="138" t="s">
        <v>16</v>
      </c>
      <c r="B251" s="79">
        <v>40</v>
      </c>
      <c r="C251" s="79">
        <v>5</v>
      </c>
      <c r="D251" s="79">
        <v>51</v>
      </c>
      <c r="E251" s="79">
        <v>819</v>
      </c>
      <c r="F251" s="186" t="s">
        <v>14</v>
      </c>
      <c r="G251" s="80"/>
      <c r="H251" s="80"/>
      <c r="I251" s="80"/>
      <c r="J251" s="147"/>
      <c r="K251" s="147"/>
      <c r="L251" s="152"/>
      <c r="M251" s="124">
        <f t="shared" si="29"/>
        <v>12125276.79</v>
      </c>
      <c r="N251" s="124">
        <f t="shared" si="29"/>
        <v>9025570</v>
      </c>
      <c r="O251" s="124">
        <f t="shared" si="29"/>
        <v>9025570</v>
      </c>
      <c r="P251" s="119">
        <f t="shared" si="24"/>
        <v>74.43599149376614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ht="24">
      <c r="A252" s="138" t="s">
        <v>88</v>
      </c>
      <c r="B252" s="79">
        <v>40</v>
      </c>
      <c r="C252" s="79">
        <v>5</v>
      </c>
      <c r="D252" s="79">
        <v>51</v>
      </c>
      <c r="E252" s="79">
        <v>819</v>
      </c>
      <c r="F252" s="186" t="s">
        <v>14</v>
      </c>
      <c r="G252" s="79">
        <v>12</v>
      </c>
      <c r="H252" s="80"/>
      <c r="I252" s="80"/>
      <c r="J252" s="147"/>
      <c r="K252" s="147"/>
      <c r="L252" s="152"/>
      <c r="M252" s="124">
        <f t="shared" si="29"/>
        <v>12125276.79</v>
      </c>
      <c r="N252" s="124">
        <f t="shared" si="29"/>
        <v>9025570</v>
      </c>
      <c r="O252" s="124">
        <f t="shared" si="29"/>
        <v>9025570</v>
      </c>
      <c r="P252" s="119">
        <f t="shared" si="24"/>
        <v>74.43599149376614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ht="36" customHeight="1">
      <c r="A253" s="139" t="s">
        <v>30</v>
      </c>
      <c r="B253" s="79">
        <v>40</v>
      </c>
      <c r="C253" s="79">
        <v>5</v>
      </c>
      <c r="D253" s="79">
        <v>51</v>
      </c>
      <c r="E253" s="79" t="s">
        <v>29</v>
      </c>
      <c r="F253" s="186" t="s">
        <v>14</v>
      </c>
      <c r="G253" s="79">
        <v>12</v>
      </c>
      <c r="H253" s="79">
        <v>11260</v>
      </c>
      <c r="I253" s="79" t="s">
        <v>0</v>
      </c>
      <c r="J253" s="147"/>
      <c r="K253" s="147"/>
      <c r="L253" s="152"/>
      <c r="M253" s="124">
        <f t="shared" si="29"/>
        <v>12125276.79</v>
      </c>
      <c r="N253" s="124">
        <f t="shared" si="29"/>
        <v>9025570</v>
      </c>
      <c r="O253" s="124">
        <f t="shared" si="29"/>
        <v>9025570</v>
      </c>
      <c r="P253" s="119">
        <f t="shared" si="24"/>
        <v>74.43599149376614</v>
      </c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</row>
    <row r="254" spans="1:35" ht="48">
      <c r="A254" s="139" t="s">
        <v>31</v>
      </c>
      <c r="B254" s="79">
        <v>40</v>
      </c>
      <c r="C254" s="79">
        <v>5</v>
      </c>
      <c r="D254" s="79">
        <v>51</v>
      </c>
      <c r="E254" s="79" t="s">
        <v>29</v>
      </c>
      <c r="F254" s="186" t="s">
        <v>14</v>
      </c>
      <c r="G254" s="79">
        <v>12</v>
      </c>
      <c r="H254" s="79">
        <v>11260</v>
      </c>
      <c r="I254" s="79" t="s">
        <v>32</v>
      </c>
      <c r="J254" s="147"/>
      <c r="K254" s="147"/>
      <c r="L254" s="147"/>
      <c r="M254" s="124">
        <f t="shared" si="29"/>
        <v>12125276.79</v>
      </c>
      <c r="N254" s="124">
        <f t="shared" si="29"/>
        <v>9025570</v>
      </c>
      <c r="O254" s="124">
        <f t="shared" si="29"/>
        <v>9025570</v>
      </c>
      <c r="P254" s="119">
        <f t="shared" si="24"/>
        <v>74.43599149376614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</row>
    <row r="255" spans="1:25" s="2" customFormat="1" ht="40.5" customHeight="1">
      <c r="A255" s="167" t="s">
        <v>397</v>
      </c>
      <c r="B255" s="80">
        <v>40</v>
      </c>
      <c r="C255" s="80">
        <v>5</v>
      </c>
      <c r="D255" s="80">
        <v>51</v>
      </c>
      <c r="E255" s="80" t="s">
        <v>29</v>
      </c>
      <c r="F255" s="187" t="s">
        <v>14</v>
      </c>
      <c r="G255" s="80">
        <v>12</v>
      </c>
      <c r="H255" s="80">
        <v>11260</v>
      </c>
      <c r="I255" s="80" t="s">
        <v>32</v>
      </c>
      <c r="J255" s="147" t="s">
        <v>112</v>
      </c>
      <c r="K255" s="147">
        <v>20173</v>
      </c>
      <c r="L255" s="152"/>
      <c r="M255" s="129">
        <v>12125276.79</v>
      </c>
      <c r="N255" s="50">
        <v>9025570</v>
      </c>
      <c r="O255" s="50">
        <v>9025570</v>
      </c>
      <c r="P255" s="113">
        <f t="shared" si="24"/>
        <v>74.43599149376614</v>
      </c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s="12" customFormat="1" ht="19.5" customHeight="1">
      <c r="A256" s="27"/>
      <c r="B256" s="28"/>
      <c r="C256" s="28"/>
      <c r="D256" s="28"/>
      <c r="E256" s="28"/>
      <c r="F256" s="29"/>
      <c r="G256" s="30"/>
      <c r="H256" s="30"/>
      <c r="I256" s="30"/>
      <c r="J256" s="31"/>
      <c r="K256" s="31"/>
      <c r="L256" s="33"/>
      <c r="M256" s="32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15" ht="18.75" customHeight="1">
      <c r="A257" s="199" t="s">
        <v>398</v>
      </c>
      <c r="B257" s="199"/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4"/>
      <c r="N257" s="200" t="s">
        <v>378</v>
      </c>
      <c r="O257" s="200"/>
    </row>
    <row r="258" spans="1:12" ht="16.5" customHeight="1">
      <c r="A258" s="201" t="s">
        <v>380</v>
      </c>
      <c r="B258" s="201"/>
      <c r="C258" s="201"/>
      <c r="D258" s="201"/>
      <c r="E258" s="17"/>
      <c r="F258" s="17"/>
      <c r="G258" s="17"/>
      <c r="H258" s="17"/>
      <c r="I258" s="17"/>
      <c r="J258" s="11"/>
      <c r="K258" s="11"/>
      <c r="L258" s="7"/>
    </row>
    <row r="259" spans="1:12" ht="11.25" customHeight="1">
      <c r="A259" s="201"/>
      <c r="B259" s="201"/>
      <c r="C259" s="201"/>
      <c r="D259" s="201"/>
      <c r="E259" s="17"/>
      <c r="F259" s="17"/>
      <c r="G259" s="17"/>
      <c r="H259" s="17"/>
      <c r="I259" s="17"/>
      <c r="J259" s="11"/>
      <c r="K259" s="11"/>
      <c r="L259" s="17"/>
    </row>
    <row r="260" spans="1:12" ht="20.25">
      <c r="A260" s="22"/>
      <c r="B260" s="17"/>
      <c r="C260" s="17"/>
      <c r="D260" s="17"/>
      <c r="E260" s="17"/>
      <c r="F260" s="17"/>
      <c r="G260" s="17"/>
      <c r="H260" s="17"/>
      <c r="I260" s="17"/>
      <c r="J260" s="11"/>
      <c r="K260" s="11"/>
      <c r="L260" s="17"/>
    </row>
    <row r="261" spans="1:12" ht="20.25">
      <c r="A261" s="22"/>
      <c r="B261" s="17"/>
      <c r="C261" s="17"/>
      <c r="D261" s="17"/>
      <c r="E261" s="17"/>
      <c r="F261" s="17"/>
      <c r="G261" s="17"/>
      <c r="H261" s="17"/>
      <c r="I261" s="17"/>
      <c r="J261" s="11"/>
      <c r="K261" s="11"/>
      <c r="L261" s="17"/>
    </row>
  </sheetData>
  <sheetProtection/>
  <mergeCells count="12">
    <mergeCell ref="A258:D259"/>
    <mergeCell ref="A1:P1"/>
    <mergeCell ref="A5:P5"/>
    <mergeCell ref="A4:P4"/>
    <mergeCell ref="A2:P2"/>
    <mergeCell ref="A3:P3"/>
    <mergeCell ref="A101:A102"/>
    <mergeCell ref="A99:A100"/>
    <mergeCell ref="A173:A174"/>
    <mergeCell ref="A233:A234"/>
    <mergeCell ref="A257:L257"/>
    <mergeCell ref="N257:O257"/>
  </mergeCells>
  <printOptions/>
  <pageMargins left="0.1968503937007874" right="0.1968503937007874" top="0.3937007874015748" bottom="0.3937007874015748" header="0" footer="0"/>
  <pageSetup fitToHeight="0" horizontalDpi="600" verticalDpi="600" orientation="landscape" paperSize="9" r:id="rId1"/>
  <headerFooter>
    <oddFooter>&amp;R&amp;P</oddFooter>
  </headerFooter>
  <rowBreaks count="1" manualBreakCount="1">
    <brk id="2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308"/>
  <sheetViews>
    <sheetView view="pageBreakPreview" zoomScale="98" zoomScaleNormal="87" zoomScaleSheetLayoutView="98" workbookViewId="0" topLeftCell="A4">
      <selection activeCell="A53" sqref="A53"/>
    </sheetView>
  </sheetViews>
  <sheetFormatPr defaultColWidth="9.33203125" defaultRowHeight="12.75"/>
  <cols>
    <col min="1" max="1" width="53.5" style="23" customWidth="1"/>
    <col min="2" max="2" width="4.66015625" style="25" customWidth="1"/>
    <col min="3" max="3" width="4.33203125" style="25" customWidth="1"/>
    <col min="4" max="4" width="4.66015625" style="25" customWidth="1"/>
    <col min="5" max="5" width="5.83203125" style="25" customWidth="1"/>
    <col min="6" max="7" width="4.5" style="25" customWidth="1"/>
    <col min="8" max="8" width="7.33203125" style="25" customWidth="1"/>
    <col min="9" max="9" width="4.66015625" style="25" customWidth="1"/>
    <col min="10" max="10" width="7.16015625" style="1" customWidth="1"/>
    <col min="11" max="11" width="6.83203125" style="1" customWidth="1"/>
    <col min="12" max="12" width="6.33203125" style="1" customWidth="1"/>
    <col min="13" max="13" width="16.83203125" style="16" customWidth="1"/>
    <col min="14" max="14" width="16.33203125" style="13" customWidth="1"/>
    <col min="15" max="15" width="16.5" style="13" customWidth="1"/>
    <col min="16" max="16" width="7" style="13" customWidth="1"/>
    <col min="17" max="16384" width="9.33203125" style="13" customWidth="1"/>
  </cols>
  <sheetData>
    <row r="1" spans="1:16" ht="17.25" customHeight="1">
      <c r="A1" s="210" t="s">
        <v>346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20.25" customHeight="1">
      <c r="A2" s="211" t="s">
        <v>347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6.5" customHeight="1">
      <c r="A3" s="211" t="s">
        <v>348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9.5" customHeight="1">
      <c r="A4" s="204" t="s">
        <v>349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</row>
    <row r="5" spans="1:16" ht="18" customHeight="1">
      <c r="A5" s="209" t="s">
        <v>350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51" ht="60">
      <c r="A6" s="36" t="s">
        <v>355</v>
      </c>
      <c r="B6" s="38" t="s">
        <v>356</v>
      </c>
      <c r="C6" s="38" t="s">
        <v>1</v>
      </c>
      <c r="D6" s="38" t="s">
        <v>187</v>
      </c>
      <c r="E6" s="38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357</v>
      </c>
      <c r="K6" s="38" t="s">
        <v>358</v>
      </c>
      <c r="L6" s="38" t="s">
        <v>56</v>
      </c>
      <c r="M6" s="36" t="s">
        <v>351</v>
      </c>
      <c r="N6" s="36" t="s">
        <v>352</v>
      </c>
      <c r="O6" s="36" t="s">
        <v>353</v>
      </c>
      <c r="P6" s="37" t="s">
        <v>354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16.5" customHeight="1">
      <c r="A7" s="21" t="s">
        <v>7</v>
      </c>
      <c r="B7" s="5" t="s">
        <v>8</v>
      </c>
      <c r="C7" s="5" t="s">
        <v>9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9">
        <v>11</v>
      </c>
      <c r="L7" s="5">
        <v>12</v>
      </c>
      <c r="M7" s="35">
        <v>13</v>
      </c>
      <c r="N7" s="34">
        <v>14</v>
      </c>
      <c r="O7" s="34">
        <v>15</v>
      </c>
      <c r="P7" s="34">
        <v>16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27.75" customHeight="1">
      <c r="A8" s="91" t="s">
        <v>74</v>
      </c>
      <c r="B8" s="168"/>
      <c r="C8" s="168"/>
      <c r="D8" s="168"/>
      <c r="E8" s="168"/>
      <c r="F8" s="168"/>
      <c r="G8" s="168"/>
      <c r="H8" s="168"/>
      <c r="I8" s="168"/>
      <c r="J8" s="59"/>
      <c r="K8" s="59"/>
      <c r="L8" s="59"/>
      <c r="M8" s="39">
        <f>M10+M21+M63+M79+M96+M109+M211+M284+M276</f>
        <v>902324471.59</v>
      </c>
      <c r="N8" s="39">
        <f>N10+N21+N63+N79+N96+N109+N211+N284+N276</f>
        <v>328854219.75</v>
      </c>
      <c r="O8" s="39">
        <f>O10+O21+O63+O79+O96+O109+O211+O284+O276</f>
        <v>377618748.73</v>
      </c>
      <c r="P8" s="119">
        <f>O8/M8*100</f>
        <v>41.84955197597513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2.75">
      <c r="A9" s="80" t="s">
        <v>55</v>
      </c>
      <c r="B9" s="169"/>
      <c r="C9" s="169"/>
      <c r="D9" s="169"/>
      <c r="E9" s="169"/>
      <c r="F9" s="169"/>
      <c r="G9" s="169"/>
      <c r="H9" s="169"/>
      <c r="I9" s="169"/>
      <c r="J9" s="59"/>
      <c r="K9" s="59"/>
      <c r="L9" s="59"/>
      <c r="M9" s="109"/>
      <c r="N9" s="117"/>
      <c r="O9" s="117"/>
      <c r="P9" s="119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37.5" customHeight="1">
      <c r="A10" s="79" t="s">
        <v>133</v>
      </c>
      <c r="B10" s="170" t="s">
        <v>17</v>
      </c>
      <c r="C10" s="171"/>
      <c r="D10" s="171"/>
      <c r="E10" s="172"/>
      <c r="F10" s="172"/>
      <c r="G10" s="172"/>
      <c r="H10" s="172"/>
      <c r="I10" s="172"/>
      <c r="J10" s="64"/>
      <c r="K10" s="64"/>
      <c r="L10" s="64"/>
      <c r="M10" s="40">
        <f>M12</f>
        <v>3504150.27</v>
      </c>
      <c r="N10" s="40">
        <f>N12</f>
        <v>1165173</v>
      </c>
      <c r="O10" s="40">
        <f>O12</f>
        <v>3000000</v>
      </c>
      <c r="P10" s="119">
        <f aca="true" t="shared" si="0" ref="P10:P72">O10/M10*100</f>
        <v>85.61276682920335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63" customHeight="1">
      <c r="A11" s="79" t="s">
        <v>200</v>
      </c>
      <c r="B11" s="170" t="s">
        <v>17</v>
      </c>
      <c r="C11" s="171">
        <v>0</v>
      </c>
      <c r="D11" s="171">
        <v>51</v>
      </c>
      <c r="E11" s="172"/>
      <c r="F11" s="172"/>
      <c r="G11" s="172"/>
      <c r="H11" s="172"/>
      <c r="I11" s="172"/>
      <c r="J11" s="64"/>
      <c r="K11" s="64"/>
      <c r="L11" s="64"/>
      <c r="M11" s="40">
        <f>M12</f>
        <v>3504150.27</v>
      </c>
      <c r="N11" s="40">
        <f>N12</f>
        <v>1165173</v>
      </c>
      <c r="O11" s="40">
        <f>O12</f>
        <v>3000000</v>
      </c>
      <c r="P11" s="119">
        <f t="shared" si="0"/>
        <v>85.61276682920335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ht="23.25" customHeight="1">
      <c r="A12" s="79" t="s">
        <v>134</v>
      </c>
      <c r="B12" s="170" t="s">
        <v>17</v>
      </c>
      <c r="C12" s="171">
        <v>0</v>
      </c>
      <c r="D12" s="171">
        <v>51</v>
      </c>
      <c r="E12" s="171">
        <v>808</v>
      </c>
      <c r="F12" s="171"/>
      <c r="G12" s="171"/>
      <c r="H12" s="171"/>
      <c r="I12" s="171"/>
      <c r="J12" s="64"/>
      <c r="K12" s="64"/>
      <c r="L12" s="64"/>
      <c r="M12" s="40">
        <f>M14</f>
        <v>3504150.27</v>
      </c>
      <c r="N12" s="40">
        <f>N14</f>
        <v>1165173</v>
      </c>
      <c r="O12" s="40">
        <f>O14</f>
        <v>3000000</v>
      </c>
      <c r="P12" s="119">
        <f t="shared" si="0"/>
        <v>85.61276682920335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ht="15.75" customHeight="1">
      <c r="A13" s="79" t="s">
        <v>138</v>
      </c>
      <c r="B13" s="171" t="s">
        <v>17</v>
      </c>
      <c r="C13" s="171">
        <v>0</v>
      </c>
      <c r="D13" s="171">
        <v>51</v>
      </c>
      <c r="E13" s="171" t="s">
        <v>136</v>
      </c>
      <c r="F13" s="171" t="s">
        <v>137</v>
      </c>
      <c r="G13" s="171"/>
      <c r="H13" s="171"/>
      <c r="I13" s="171"/>
      <c r="J13" s="64"/>
      <c r="K13" s="64"/>
      <c r="L13" s="64"/>
      <c r="M13" s="40">
        <f aca="true" t="shared" si="1" ref="M13:O14">M14</f>
        <v>3504150.27</v>
      </c>
      <c r="N13" s="40">
        <f t="shared" si="1"/>
        <v>1165173</v>
      </c>
      <c r="O13" s="40">
        <f t="shared" si="1"/>
        <v>3000000</v>
      </c>
      <c r="P13" s="119">
        <f t="shared" si="0"/>
        <v>85.61276682920335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24" customHeight="1">
      <c r="A14" s="79" t="s">
        <v>135</v>
      </c>
      <c r="B14" s="171" t="s">
        <v>17</v>
      </c>
      <c r="C14" s="171">
        <v>0</v>
      </c>
      <c r="D14" s="171">
        <v>51</v>
      </c>
      <c r="E14" s="171" t="s">
        <v>136</v>
      </c>
      <c r="F14" s="171" t="s">
        <v>137</v>
      </c>
      <c r="G14" s="171" t="s">
        <v>15</v>
      </c>
      <c r="H14" s="171" t="s">
        <v>0</v>
      </c>
      <c r="I14" s="171"/>
      <c r="J14" s="64"/>
      <c r="K14" s="64"/>
      <c r="L14" s="64"/>
      <c r="M14" s="40">
        <f t="shared" si="1"/>
        <v>3504150.27</v>
      </c>
      <c r="N14" s="40">
        <f t="shared" si="1"/>
        <v>1165173</v>
      </c>
      <c r="O14" s="40">
        <f t="shared" si="1"/>
        <v>3000000</v>
      </c>
      <c r="P14" s="119">
        <f t="shared" si="0"/>
        <v>85.61276682920335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36" customHeight="1">
      <c r="A15" s="79" t="s">
        <v>75</v>
      </c>
      <c r="B15" s="171" t="s">
        <v>17</v>
      </c>
      <c r="C15" s="171">
        <v>0</v>
      </c>
      <c r="D15" s="171">
        <v>51</v>
      </c>
      <c r="E15" s="171" t="s">
        <v>136</v>
      </c>
      <c r="F15" s="171" t="s">
        <v>137</v>
      </c>
      <c r="G15" s="171" t="s">
        <v>15</v>
      </c>
      <c r="H15" s="171">
        <v>12800</v>
      </c>
      <c r="I15" s="171" t="s">
        <v>76</v>
      </c>
      <c r="J15" s="64"/>
      <c r="K15" s="64"/>
      <c r="L15" s="64"/>
      <c r="M15" s="40">
        <f>M16+M18</f>
        <v>3504150.27</v>
      </c>
      <c r="N15" s="40">
        <f>N16+N18</f>
        <v>1165173</v>
      </c>
      <c r="O15" s="40">
        <f>O16+O18</f>
        <v>3000000</v>
      </c>
      <c r="P15" s="119">
        <f t="shared" si="0"/>
        <v>85.61276682920335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2.75">
      <c r="A16" s="92" t="s">
        <v>77</v>
      </c>
      <c r="B16" s="173"/>
      <c r="C16" s="174"/>
      <c r="D16" s="174"/>
      <c r="E16" s="173"/>
      <c r="F16" s="173"/>
      <c r="G16" s="173"/>
      <c r="H16" s="175"/>
      <c r="I16" s="173"/>
      <c r="J16" s="82"/>
      <c r="K16" s="82"/>
      <c r="L16" s="82"/>
      <c r="M16" s="41">
        <f>M17</f>
        <v>504150.27</v>
      </c>
      <c r="N16" s="41">
        <f>N17</f>
        <v>0</v>
      </c>
      <c r="O16" s="41">
        <f>O17</f>
        <v>0</v>
      </c>
      <c r="P16" s="119">
        <f t="shared" si="0"/>
        <v>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7.25" customHeight="1">
      <c r="A17" s="81" t="s">
        <v>359</v>
      </c>
      <c r="B17" s="173" t="s">
        <v>17</v>
      </c>
      <c r="C17" s="176" t="s">
        <v>141</v>
      </c>
      <c r="D17" s="176" t="s">
        <v>201</v>
      </c>
      <c r="E17" s="173" t="s">
        <v>136</v>
      </c>
      <c r="F17" s="173" t="s">
        <v>137</v>
      </c>
      <c r="G17" s="173" t="s">
        <v>15</v>
      </c>
      <c r="H17" s="173">
        <v>12800</v>
      </c>
      <c r="I17" s="173" t="s">
        <v>76</v>
      </c>
      <c r="J17" s="82" t="s">
        <v>139</v>
      </c>
      <c r="K17" s="82">
        <v>7.5</v>
      </c>
      <c r="L17" s="82"/>
      <c r="M17" s="42">
        <v>504150.27</v>
      </c>
      <c r="N17" s="50"/>
      <c r="O17" s="50"/>
      <c r="P17" s="113">
        <f t="shared" si="0"/>
        <v>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5" customHeight="1">
      <c r="A18" s="92" t="s">
        <v>68</v>
      </c>
      <c r="B18" s="173"/>
      <c r="C18" s="176"/>
      <c r="D18" s="176"/>
      <c r="E18" s="173"/>
      <c r="F18" s="173"/>
      <c r="G18" s="173"/>
      <c r="H18" s="173"/>
      <c r="I18" s="173"/>
      <c r="J18" s="82"/>
      <c r="K18" s="82"/>
      <c r="L18" s="82"/>
      <c r="M18" s="41">
        <f>M19</f>
        <v>3000000</v>
      </c>
      <c r="N18" s="40">
        <f>N19</f>
        <v>1165173</v>
      </c>
      <c r="O18" s="40">
        <f>O19</f>
        <v>3000000</v>
      </c>
      <c r="P18" s="119">
        <f t="shared" si="0"/>
        <v>100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24" customHeight="1">
      <c r="A19" s="81" t="s">
        <v>163</v>
      </c>
      <c r="B19" s="173" t="s">
        <v>17</v>
      </c>
      <c r="C19" s="176" t="s">
        <v>141</v>
      </c>
      <c r="D19" s="176" t="s">
        <v>201</v>
      </c>
      <c r="E19" s="173" t="s">
        <v>136</v>
      </c>
      <c r="F19" s="173" t="s">
        <v>137</v>
      </c>
      <c r="G19" s="173" t="s">
        <v>15</v>
      </c>
      <c r="H19" s="173">
        <v>12800</v>
      </c>
      <c r="I19" s="173" t="s">
        <v>76</v>
      </c>
      <c r="J19" s="82" t="s">
        <v>140</v>
      </c>
      <c r="K19" s="82">
        <v>3600</v>
      </c>
      <c r="L19" s="82">
        <v>2017</v>
      </c>
      <c r="M19" s="42">
        <v>3000000</v>
      </c>
      <c r="N19" s="50">
        <f>M19-M20</f>
        <v>1165173</v>
      </c>
      <c r="O19" s="50">
        <v>3000000</v>
      </c>
      <c r="P19" s="113">
        <f t="shared" si="0"/>
        <v>100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27" customHeight="1">
      <c r="A20" s="77" t="s">
        <v>251</v>
      </c>
      <c r="B20" s="173"/>
      <c r="C20" s="176"/>
      <c r="D20" s="176"/>
      <c r="E20" s="173"/>
      <c r="F20" s="173"/>
      <c r="G20" s="173"/>
      <c r="H20" s="173"/>
      <c r="I20" s="173"/>
      <c r="J20" s="82"/>
      <c r="K20" s="82"/>
      <c r="L20" s="82"/>
      <c r="M20" s="43">
        <v>1834827</v>
      </c>
      <c r="N20" s="50"/>
      <c r="O20" s="51">
        <f>M20</f>
        <v>1834827</v>
      </c>
      <c r="P20" s="116">
        <f t="shared" si="0"/>
        <v>100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38.25" customHeight="1">
      <c r="A21" s="79" t="s">
        <v>97</v>
      </c>
      <c r="B21" s="168">
        <v>12</v>
      </c>
      <c r="C21" s="168"/>
      <c r="D21" s="168"/>
      <c r="E21" s="169"/>
      <c r="F21" s="169"/>
      <c r="G21" s="169"/>
      <c r="H21" s="169"/>
      <c r="I21" s="169"/>
      <c r="J21" s="59"/>
      <c r="K21" s="60"/>
      <c r="L21" s="59"/>
      <c r="M21" s="40">
        <f aca="true" t="shared" si="2" ref="M21:O27">M22</f>
        <v>65356300</v>
      </c>
      <c r="N21" s="40">
        <f t="shared" si="2"/>
        <v>0</v>
      </c>
      <c r="O21" s="40">
        <f t="shared" si="2"/>
        <v>12531933</v>
      </c>
      <c r="P21" s="119">
        <f t="shared" si="0"/>
        <v>19.174789576521313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9.5" customHeight="1">
      <c r="A22" s="79" t="s">
        <v>101</v>
      </c>
      <c r="B22" s="168">
        <v>12</v>
      </c>
      <c r="C22" s="168">
        <v>1</v>
      </c>
      <c r="D22" s="168"/>
      <c r="E22" s="169"/>
      <c r="F22" s="169"/>
      <c r="G22" s="169"/>
      <c r="H22" s="169"/>
      <c r="I22" s="169"/>
      <c r="J22" s="59"/>
      <c r="K22" s="60"/>
      <c r="L22" s="59"/>
      <c r="M22" s="40">
        <f>M24</f>
        <v>65356300</v>
      </c>
      <c r="N22" s="40">
        <f>N24</f>
        <v>0</v>
      </c>
      <c r="O22" s="40">
        <f>O24</f>
        <v>12531933</v>
      </c>
      <c r="P22" s="119">
        <f t="shared" si="0"/>
        <v>19.174789576521313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61.5" customHeight="1">
      <c r="A23" s="79" t="s">
        <v>202</v>
      </c>
      <c r="B23" s="168">
        <v>12</v>
      </c>
      <c r="C23" s="168">
        <v>1</v>
      </c>
      <c r="D23" s="168">
        <v>41</v>
      </c>
      <c r="E23" s="169"/>
      <c r="F23" s="169"/>
      <c r="G23" s="169"/>
      <c r="H23" s="169"/>
      <c r="I23" s="169"/>
      <c r="J23" s="59"/>
      <c r="K23" s="60"/>
      <c r="L23" s="59"/>
      <c r="M23" s="40">
        <f>M24</f>
        <v>65356300</v>
      </c>
      <c r="N23" s="40">
        <f>N24</f>
        <v>0</v>
      </c>
      <c r="O23" s="40">
        <f>O24</f>
        <v>12531933</v>
      </c>
      <c r="P23" s="119">
        <f t="shared" si="0"/>
        <v>19.174789576521313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37.5" customHeight="1">
      <c r="A24" s="79" t="s">
        <v>98</v>
      </c>
      <c r="B24" s="168">
        <v>12</v>
      </c>
      <c r="C24" s="168">
        <v>1</v>
      </c>
      <c r="D24" s="168">
        <v>41</v>
      </c>
      <c r="E24" s="168">
        <v>812</v>
      </c>
      <c r="F24" s="169"/>
      <c r="G24" s="169"/>
      <c r="H24" s="169"/>
      <c r="I24" s="169"/>
      <c r="J24" s="59"/>
      <c r="K24" s="60"/>
      <c r="L24" s="59"/>
      <c r="M24" s="40">
        <f t="shared" si="2"/>
        <v>65356300</v>
      </c>
      <c r="N24" s="40">
        <f t="shared" si="2"/>
        <v>0</v>
      </c>
      <c r="O24" s="40">
        <f t="shared" si="2"/>
        <v>12531933</v>
      </c>
      <c r="P24" s="119">
        <f t="shared" si="0"/>
        <v>19.174789576521313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2.75">
      <c r="A25" s="79" t="s">
        <v>23</v>
      </c>
      <c r="B25" s="168">
        <v>12</v>
      </c>
      <c r="C25" s="168">
        <v>1</v>
      </c>
      <c r="D25" s="168">
        <v>41</v>
      </c>
      <c r="E25" s="168">
        <v>812</v>
      </c>
      <c r="F25" s="170" t="s">
        <v>15</v>
      </c>
      <c r="G25" s="170" t="s">
        <v>13</v>
      </c>
      <c r="H25" s="169"/>
      <c r="I25" s="169"/>
      <c r="J25" s="59"/>
      <c r="K25" s="60"/>
      <c r="L25" s="59"/>
      <c r="M25" s="40">
        <f t="shared" si="2"/>
        <v>65356300</v>
      </c>
      <c r="N25" s="40">
        <f t="shared" si="2"/>
        <v>0</v>
      </c>
      <c r="O25" s="40">
        <f t="shared" si="2"/>
        <v>12531933</v>
      </c>
      <c r="P25" s="119">
        <f t="shared" si="0"/>
        <v>19.174789576521313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24" customHeight="1">
      <c r="A26" s="79" t="s">
        <v>79</v>
      </c>
      <c r="B26" s="168">
        <v>12</v>
      </c>
      <c r="C26" s="168">
        <v>1</v>
      </c>
      <c r="D26" s="168">
        <v>41</v>
      </c>
      <c r="E26" s="168">
        <v>812</v>
      </c>
      <c r="F26" s="170" t="s">
        <v>15</v>
      </c>
      <c r="G26" s="170" t="s">
        <v>13</v>
      </c>
      <c r="H26" s="177" t="s">
        <v>203</v>
      </c>
      <c r="I26" s="168"/>
      <c r="J26" s="59"/>
      <c r="K26" s="60"/>
      <c r="L26" s="59"/>
      <c r="M26" s="40">
        <f t="shared" si="2"/>
        <v>65356300</v>
      </c>
      <c r="N26" s="40">
        <f t="shared" si="2"/>
        <v>0</v>
      </c>
      <c r="O26" s="40">
        <f t="shared" si="2"/>
        <v>12531933</v>
      </c>
      <c r="P26" s="119">
        <f t="shared" si="0"/>
        <v>19.174789576521313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 ht="36.75" customHeight="1">
      <c r="A27" s="79" t="s">
        <v>75</v>
      </c>
      <c r="B27" s="168">
        <v>12</v>
      </c>
      <c r="C27" s="168">
        <v>1</v>
      </c>
      <c r="D27" s="168">
        <v>41</v>
      </c>
      <c r="E27" s="168">
        <v>812</v>
      </c>
      <c r="F27" s="170" t="s">
        <v>15</v>
      </c>
      <c r="G27" s="170" t="s">
        <v>13</v>
      </c>
      <c r="H27" s="177" t="s">
        <v>203</v>
      </c>
      <c r="I27" s="168">
        <v>522</v>
      </c>
      <c r="J27" s="59"/>
      <c r="K27" s="60"/>
      <c r="L27" s="59"/>
      <c r="M27" s="40">
        <f t="shared" si="2"/>
        <v>65356300</v>
      </c>
      <c r="N27" s="40">
        <f t="shared" si="2"/>
        <v>0</v>
      </c>
      <c r="O27" s="40">
        <f t="shared" si="2"/>
        <v>12531933</v>
      </c>
      <c r="P27" s="119">
        <f t="shared" si="0"/>
        <v>19.174789576521313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ht="38.25" customHeight="1">
      <c r="A28" s="79" t="s">
        <v>106</v>
      </c>
      <c r="B28" s="168">
        <v>12</v>
      </c>
      <c r="C28" s="168">
        <v>1</v>
      </c>
      <c r="D28" s="168">
        <v>41</v>
      </c>
      <c r="E28" s="168">
        <v>812</v>
      </c>
      <c r="F28" s="170" t="s">
        <v>15</v>
      </c>
      <c r="G28" s="170" t="s">
        <v>13</v>
      </c>
      <c r="H28" s="177" t="s">
        <v>203</v>
      </c>
      <c r="I28" s="168">
        <v>522</v>
      </c>
      <c r="J28" s="59"/>
      <c r="K28" s="60"/>
      <c r="L28" s="59"/>
      <c r="M28" s="44">
        <f>M29+M32+M35+M37+M42+M45+M47+M49+M52+M54+M58+M60+M62</f>
        <v>65356300</v>
      </c>
      <c r="N28" s="44">
        <f>N29+N32+N35+N37+N42+N45+N47+N49+N52+N54+N58+N60+N62</f>
        <v>0</v>
      </c>
      <c r="O28" s="44">
        <f>O29+O32+O35+O37+O42+O45+O47+O49+O52+O54+O58+O60+O62</f>
        <v>12531933</v>
      </c>
      <c r="P28" s="119">
        <f t="shared" si="0"/>
        <v>19.174789576521313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2.75">
      <c r="A29" s="93" t="s">
        <v>221</v>
      </c>
      <c r="B29" s="168"/>
      <c r="C29" s="168"/>
      <c r="D29" s="168"/>
      <c r="E29" s="168"/>
      <c r="F29" s="170"/>
      <c r="G29" s="170"/>
      <c r="H29" s="177"/>
      <c r="I29" s="168"/>
      <c r="J29" s="59"/>
      <c r="K29" s="60"/>
      <c r="L29" s="59"/>
      <c r="M29" s="44">
        <f>M30</f>
        <v>3300000</v>
      </c>
      <c r="N29" s="44">
        <f>N30</f>
        <v>0</v>
      </c>
      <c r="O29" s="44">
        <f>O30</f>
        <v>3300000</v>
      </c>
      <c r="P29" s="119">
        <f t="shared" si="0"/>
        <v>100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28.5" customHeight="1">
      <c r="A30" s="94" t="s">
        <v>360</v>
      </c>
      <c r="B30" s="178">
        <v>12</v>
      </c>
      <c r="C30" s="178">
        <v>1</v>
      </c>
      <c r="D30" s="178">
        <v>41</v>
      </c>
      <c r="E30" s="178">
        <v>812</v>
      </c>
      <c r="F30" s="179" t="s">
        <v>15</v>
      </c>
      <c r="G30" s="179" t="s">
        <v>13</v>
      </c>
      <c r="H30" s="179" t="s">
        <v>203</v>
      </c>
      <c r="I30" s="178">
        <v>522</v>
      </c>
      <c r="J30" s="59"/>
      <c r="K30" s="60"/>
      <c r="L30" s="59"/>
      <c r="M30" s="45">
        <v>3300000</v>
      </c>
      <c r="N30" s="50"/>
      <c r="O30" s="50">
        <f>M30</f>
        <v>3300000</v>
      </c>
      <c r="P30" s="113">
        <f t="shared" si="0"/>
        <v>100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26.25" customHeight="1">
      <c r="A31" s="77" t="s">
        <v>207</v>
      </c>
      <c r="B31" s="168"/>
      <c r="C31" s="168"/>
      <c r="D31" s="168"/>
      <c r="E31" s="168"/>
      <c r="F31" s="170"/>
      <c r="G31" s="170"/>
      <c r="H31" s="177"/>
      <c r="I31" s="168"/>
      <c r="J31" s="59"/>
      <c r="K31" s="60"/>
      <c r="L31" s="59"/>
      <c r="M31" s="46">
        <v>3300000</v>
      </c>
      <c r="N31" s="50"/>
      <c r="O31" s="51">
        <f>M31</f>
        <v>3300000</v>
      </c>
      <c r="P31" s="116">
        <f t="shared" si="0"/>
        <v>100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ht="25.5">
      <c r="A32" s="95" t="s">
        <v>222</v>
      </c>
      <c r="B32" s="168"/>
      <c r="C32" s="168"/>
      <c r="D32" s="168"/>
      <c r="E32" s="168"/>
      <c r="F32" s="170"/>
      <c r="G32" s="170"/>
      <c r="H32" s="177"/>
      <c r="I32" s="168"/>
      <c r="J32" s="59"/>
      <c r="K32" s="60"/>
      <c r="L32" s="59"/>
      <c r="M32" s="44">
        <f>M33</f>
        <v>5200000</v>
      </c>
      <c r="N32" s="44">
        <f>N33</f>
        <v>0</v>
      </c>
      <c r="O32" s="44">
        <f>O33</f>
        <v>5200000</v>
      </c>
      <c r="P32" s="119">
        <f t="shared" si="0"/>
        <v>100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 ht="25.5" customHeight="1">
      <c r="A33" s="96" t="s">
        <v>338</v>
      </c>
      <c r="B33" s="178">
        <v>12</v>
      </c>
      <c r="C33" s="178">
        <v>1</v>
      </c>
      <c r="D33" s="178">
        <v>41</v>
      </c>
      <c r="E33" s="178">
        <v>812</v>
      </c>
      <c r="F33" s="179" t="s">
        <v>15</v>
      </c>
      <c r="G33" s="179" t="s">
        <v>13</v>
      </c>
      <c r="H33" s="179" t="s">
        <v>203</v>
      </c>
      <c r="I33" s="178">
        <v>522</v>
      </c>
      <c r="J33" s="59"/>
      <c r="K33" s="60"/>
      <c r="L33" s="59"/>
      <c r="M33" s="45">
        <f>M34</f>
        <v>5200000</v>
      </c>
      <c r="N33" s="50"/>
      <c r="O33" s="50">
        <f>M33</f>
        <v>5200000</v>
      </c>
      <c r="P33" s="113">
        <f t="shared" si="0"/>
        <v>100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 ht="26.25" customHeight="1">
      <c r="A34" s="77" t="s">
        <v>207</v>
      </c>
      <c r="B34" s="168"/>
      <c r="C34" s="168"/>
      <c r="D34" s="168"/>
      <c r="E34" s="168"/>
      <c r="F34" s="170"/>
      <c r="G34" s="170"/>
      <c r="H34" s="177"/>
      <c r="I34" s="168"/>
      <c r="J34" s="59"/>
      <c r="K34" s="60"/>
      <c r="L34" s="59"/>
      <c r="M34" s="46">
        <v>5200000</v>
      </c>
      <c r="N34" s="50"/>
      <c r="O34" s="51">
        <f>M34</f>
        <v>5200000</v>
      </c>
      <c r="P34" s="116">
        <f t="shared" si="0"/>
        <v>100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5" customHeight="1">
      <c r="A35" s="97" t="s">
        <v>61</v>
      </c>
      <c r="B35" s="180"/>
      <c r="C35" s="168"/>
      <c r="D35" s="168"/>
      <c r="E35" s="168"/>
      <c r="F35" s="170"/>
      <c r="G35" s="170"/>
      <c r="H35" s="177"/>
      <c r="I35" s="168"/>
      <c r="J35" s="59"/>
      <c r="K35" s="60"/>
      <c r="L35" s="59"/>
      <c r="M35" s="44">
        <f>M36</f>
        <v>5530054</v>
      </c>
      <c r="N35" s="44">
        <f>N36</f>
        <v>0</v>
      </c>
      <c r="O35" s="44">
        <f>O36</f>
        <v>0</v>
      </c>
      <c r="P35" s="119">
        <f t="shared" si="0"/>
        <v>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25.5" customHeight="1">
      <c r="A36" s="96" t="s">
        <v>316</v>
      </c>
      <c r="B36" s="178">
        <v>12</v>
      </c>
      <c r="C36" s="178">
        <v>1</v>
      </c>
      <c r="D36" s="178">
        <v>41</v>
      </c>
      <c r="E36" s="178">
        <v>812</v>
      </c>
      <c r="F36" s="179" t="s">
        <v>15</v>
      </c>
      <c r="G36" s="179" t="s">
        <v>13</v>
      </c>
      <c r="H36" s="179" t="s">
        <v>203</v>
      </c>
      <c r="I36" s="178">
        <v>522</v>
      </c>
      <c r="J36" s="59" t="s">
        <v>317</v>
      </c>
      <c r="K36" s="60" t="s">
        <v>318</v>
      </c>
      <c r="L36" s="59">
        <v>2016</v>
      </c>
      <c r="M36" s="45">
        <v>5530054</v>
      </c>
      <c r="N36" s="50"/>
      <c r="O36" s="50"/>
      <c r="P36" s="113">
        <f t="shared" si="0"/>
        <v>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2.75">
      <c r="A37" s="97" t="s">
        <v>225</v>
      </c>
      <c r="B37" s="181"/>
      <c r="C37" s="178"/>
      <c r="D37" s="178"/>
      <c r="E37" s="178"/>
      <c r="F37" s="179"/>
      <c r="G37" s="179"/>
      <c r="H37" s="179"/>
      <c r="I37" s="178"/>
      <c r="J37" s="61"/>
      <c r="K37" s="61"/>
      <c r="L37" s="61"/>
      <c r="M37" s="112">
        <f>M38+M40</f>
        <v>1746082</v>
      </c>
      <c r="N37" s="112">
        <f>N38+N40</f>
        <v>0</v>
      </c>
      <c r="O37" s="112">
        <f>O38+O40</f>
        <v>1746082</v>
      </c>
      <c r="P37" s="119">
        <f t="shared" si="0"/>
        <v>100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27" customHeight="1">
      <c r="A38" s="98" t="s">
        <v>226</v>
      </c>
      <c r="B38" s="178">
        <v>12</v>
      </c>
      <c r="C38" s="178">
        <v>1</v>
      </c>
      <c r="D38" s="178">
        <v>41</v>
      </c>
      <c r="E38" s="178">
        <v>812</v>
      </c>
      <c r="F38" s="179" t="s">
        <v>15</v>
      </c>
      <c r="G38" s="179" t="s">
        <v>13</v>
      </c>
      <c r="H38" s="179" t="s">
        <v>203</v>
      </c>
      <c r="I38" s="178">
        <v>522</v>
      </c>
      <c r="J38" s="61"/>
      <c r="K38" s="61"/>
      <c r="L38" s="61"/>
      <c r="M38" s="118">
        <f>M39</f>
        <v>600000</v>
      </c>
      <c r="N38" s="50"/>
      <c r="O38" s="50">
        <f>M38</f>
        <v>600000</v>
      </c>
      <c r="P38" s="113">
        <f t="shared" si="0"/>
        <v>100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24.75" customHeight="1">
      <c r="A39" s="77" t="s">
        <v>207</v>
      </c>
      <c r="B39" s="181"/>
      <c r="C39" s="178"/>
      <c r="D39" s="178"/>
      <c r="E39" s="178"/>
      <c r="F39" s="179"/>
      <c r="G39" s="179"/>
      <c r="H39" s="179"/>
      <c r="I39" s="178"/>
      <c r="J39" s="61"/>
      <c r="K39" s="61"/>
      <c r="L39" s="61"/>
      <c r="M39" s="52">
        <v>600000</v>
      </c>
      <c r="N39" s="50"/>
      <c r="O39" s="51">
        <f>M39</f>
        <v>600000</v>
      </c>
      <c r="P39" s="116">
        <f t="shared" si="0"/>
        <v>100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27.75" customHeight="1">
      <c r="A40" s="98" t="s">
        <v>361</v>
      </c>
      <c r="B40" s="178">
        <v>12</v>
      </c>
      <c r="C40" s="178">
        <v>1</v>
      </c>
      <c r="D40" s="178">
        <v>41</v>
      </c>
      <c r="E40" s="178">
        <v>812</v>
      </c>
      <c r="F40" s="179" t="s">
        <v>15</v>
      </c>
      <c r="G40" s="179" t="s">
        <v>13</v>
      </c>
      <c r="H40" s="179" t="s">
        <v>203</v>
      </c>
      <c r="I40" s="178">
        <v>522</v>
      </c>
      <c r="J40" s="61"/>
      <c r="K40" s="61"/>
      <c r="L40" s="61"/>
      <c r="M40" s="118">
        <f>M41</f>
        <v>1146082</v>
      </c>
      <c r="N40" s="50"/>
      <c r="O40" s="50">
        <f>M40</f>
        <v>1146082</v>
      </c>
      <c r="P40" s="113">
        <f t="shared" si="0"/>
        <v>100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25.5" customHeight="1">
      <c r="A41" s="77" t="s">
        <v>207</v>
      </c>
      <c r="B41" s="181"/>
      <c r="C41" s="178"/>
      <c r="D41" s="178"/>
      <c r="E41" s="178"/>
      <c r="F41" s="179"/>
      <c r="G41" s="179"/>
      <c r="H41" s="179"/>
      <c r="I41" s="178"/>
      <c r="J41" s="61"/>
      <c r="K41" s="61"/>
      <c r="L41" s="61"/>
      <c r="M41" s="52">
        <v>1146082</v>
      </c>
      <c r="N41" s="50"/>
      <c r="O41" s="51">
        <f>M41</f>
        <v>1146082</v>
      </c>
      <c r="P41" s="116">
        <f t="shared" si="0"/>
        <v>100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2.75">
      <c r="A42" s="99" t="s">
        <v>223</v>
      </c>
      <c r="B42" s="181"/>
      <c r="C42" s="178"/>
      <c r="D42" s="178"/>
      <c r="E42" s="178"/>
      <c r="F42" s="179"/>
      <c r="G42" s="179"/>
      <c r="H42" s="179"/>
      <c r="I42" s="178"/>
      <c r="J42" s="61"/>
      <c r="K42" s="61"/>
      <c r="L42" s="61"/>
      <c r="M42" s="112">
        <f>M43</f>
        <v>1162918</v>
      </c>
      <c r="N42" s="112">
        <f>N43</f>
        <v>0</v>
      </c>
      <c r="O42" s="112">
        <f>O43</f>
        <v>1162918</v>
      </c>
      <c r="P42" s="119">
        <f t="shared" si="0"/>
        <v>100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27" customHeight="1">
      <c r="A43" s="98" t="s">
        <v>224</v>
      </c>
      <c r="B43" s="178">
        <v>12</v>
      </c>
      <c r="C43" s="178">
        <v>1</v>
      </c>
      <c r="D43" s="178">
        <v>41</v>
      </c>
      <c r="E43" s="178">
        <v>812</v>
      </c>
      <c r="F43" s="179" t="s">
        <v>15</v>
      </c>
      <c r="G43" s="179" t="s">
        <v>13</v>
      </c>
      <c r="H43" s="179" t="s">
        <v>203</v>
      </c>
      <c r="I43" s="178">
        <v>522</v>
      </c>
      <c r="J43" s="61"/>
      <c r="K43" s="61"/>
      <c r="L43" s="61"/>
      <c r="M43" s="118">
        <f>M44</f>
        <v>1162918</v>
      </c>
      <c r="N43" s="50"/>
      <c r="O43" s="50">
        <f>M43</f>
        <v>1162918</v>
      </c>
      <c r="P43" s="113">
        <f t="shared" si="0"/>
        <v>100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24" customHeight="1">
      <c r="A44" s="77" t="s">
        <v>207</v>
      </c>
      <c r="B44" s="181"/>
      <c r="C44" s="178"/>
      <c r="D44" s="178"/>
      <c r="E44" s="178"/>
      <c r="F44" s="179"/>
      <c r="G44" s="179"/>
      <c r="H44" s="179"/>
      <c r="I44" s="178"/>
      <c r="J44" s="61"/>
      <c r="K44" s="61"/>
      <c r="L44" s="61"/>
      <c r="M44" s="52">
        <v>1162918</v>
      </c>
      <c r="N44" s="50"/>
      <c r="O44" s="51">
        <f>M44</f>
        <v>1162918</v>
      </c>
      <c r="P44" s="116">
        <f t="shared" si="0"/>
        <v>100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2.75">
      <c r="A45" s="99" t="s">
        <v>77</v>
      </c>
      <c r="B45" s="181"/>
      <c r="C45" s="178"/>
      <c r="D45" s="178"/>
      <c r="E45" s="178"/>
      <c r="F45" s="179"/>
      <c r="G45" s="179"/>
      <c r="H45" s="179"/>
      <c r="I45" s="178"/>
      <c r="J45" s="61"/>
      <c r="K45" s="61"/>
      <c r="L45" s="61"/>
      <c r="M45" s="112">
        <f>M46</f>
        <v>4132433</v>
      </c>
      <c r="N45" s="112">
        <f>N46</f>
        <v>0</v>
      </c>
      <c r="O45" s="112">
        <f>O46</f>
        <v>0</v>
      </c>
      <c r="P45" s="119">
        <f t="shared" si="0"/>
        <v>0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37.5" customHeight="1">
      <c r="A46" s="96" t="s">
        <v>319</v>
      </c>
      <c r="B46" s="178">
        <v>12</v>
      </c>
      <c r="C46" s="178">
        <v>1</v>
      </c>
      <c r="D46" s="178">
        <v>41</v>
      </c>
      <c r="E46" s="178">
        <v>812</v>
      </c>
      <c r="F46" s="179" t="s">
        <v>15</v>
      </c>
      <c r="G46" s="179" t="s">
        <v>13</v>
      </c>
      <c r="H46" s="179" t="s">
        <v>203</v>
      </c>
      <c r="I46" s="178">
        <v>522</v>
      </c>
      <c r="J46" s="61" t="s">
        <v>320</v>
      </c>
      <c r="K46" s="61" t="s">
        <v>321</v>
      </c>
      <c r="L46" s="61">
        <v>2016</v>
      </c>
      <c r="M46" s="118">
        <v>4132433</v>
      </c>
      <c r="N46" s="50"/>
      <c r="O46" s="50"/>
      <c r="P46" s="113">
        <f t="shared" si="0"/>
        <v>0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2.75">
      <c r="A47" s="99" t="s">
        <v>69</v>
      </c>
      <c r="B47" s="181"/>
      <c r="C47" s="178"/>
      <c r="D47" s="178"/>
      <c r="E47" s="178"/>
      <c r="F47" s="179"/>
      <c r="G47" s="179"/>
      <c r="H47" s="179"/>
      <c r="I47" s="178"/>
      <c r="J47" s="61"/>
      <c r="K47" s="61"/>
      <c r="L47" s="61"/>
      <c r="M47" s="112">
        <f>M48</f>
        <v>3305772</v>
      </c>
      <c r="N47" s="112">
        <f>N48</f>
        <v>0</v>
      </c>
      <c r="O47" s="112">
        <f>O48</f>
        <v>0</v>
      </c>
      <c r="P47" s="119">
        <f t="shared" si="0"/>
        <v>0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27.75" customHeight="1">
      <c r="A48" s="96" t="s">
        <v>322</v>
      </c>
      <c r="B48" s="178">
        <v>12</v>
      </c>
      <c r="C48" s="178">
        <v>1</v>
      </c>
      <c r="D48" s="178">
        <v>41</v>
      </c>
      <c r="E48" s="178">
        <v>812</v>
      </c>
      <c r="F48" s="179" t="s">
        <v>15</v>
      </c>
      <c r="G48" s="179" t="s">
        <v>13</v>
      </c>
      <c r="H48" s="179" t="s">
        <v>203</v>
      </c>
      <c r="I48" s="178">
        <v>522</v>
      </c>
      <c r="J48" s="62" t="s">
        <v>334</v>
      </c>
      <c r="K48" s="62" t="s">
        <v>323</v>
      </c>
      <c r="L48" s="61">
        <v>2016</v>
      </c>
      <c r="M48" s="118">
        <v>3305772</v>
      </c>
      <c r="N48" s="50"/>
      <c r="O48" s="50"/>
      <c r="P48" s="113">
        <f t="shared" si="0"/>
        <v>0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2.75" customHeight="1">
      <c r="A49" s="100" t="s">
        <v>80</v>
      </c>
      <c r="B49" s="182"/>
      <c r="C49" s="182"/>
      <c r="D49" s="182"/>
      <c r="E49" s="182"/>
      <c r="F49" s="182"/>
      <c r="G49" s="182"/>
      <c r="H49" s="183"/>
      <c r="I49" s="182"/>
      <c r="J49" s="61"/>
      <c r="K49" s="61"/>
      <c r="L49" s="61"/>
      <c r="M49" s="47">
        <f>M50</f>
        <v>622933</v>
      </c>
      <c r="N49" s="112">
        <f>N50</f>
        <v>0</v>
      </c>
      <c r="O49" s="112">
        <f>O50</f>
        <v>622933</v>
      </c>
      <c r="P49" s="119">
        <f t="shared" si="0"/>
        <v>100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40.5" customHeight="1">
      <c r="A50" s="101" t="s">
        <v>362</v>
      </c>
      <c r="B50" s="178">
        <v>12</v>
      </c>
      <c r="C50" s="178">
        <v>1</v>
      </c>
      <c r="D50" s="178">
        <v>41</v>
      </c>
      <c r="E50" s="178">
        <v>812</v>
      </c>
      <c r="F50" s="179" t="s">
        <v>15</v>
      </c>
      <c r="G50" s="179" t="s">
        <v>13</v>
      </c>
      <c r="H50" s="179" t="s">
        <v>203</v>
      </c>
      <c r="I50" s="178">
        <v>522</v>
      </c>
      <c r="J50" s="61"/>
      <c r="K50" s="61"/>
      <c r="L50" s="61"/>
      <c r="M50" s="48">
        <f>M51</f>
        <v>622933</v>
      </c>
      <c r="N50" s="50"/>
      <c r="O50" s="50">
        <f>M50</f>
        <v>622933</v>
      </c>
      <c r="P50" s="113">
        <f t="shared" si="0"/>
        <v>100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24.75" customHeight="1">
      <c r="A51" s="77" t="s">
        <v>207</v>
      </c>
      <c r="B51" s="182"/>
      <c r="C51" s="182"/>
      <c r="D51" s="182"/>
      <c r="E51" s="182"/>
      <c r="F51" s="182"/>
      <c r="G51" s="182"/>
      <c r="H51" s="183"/>
      <c r="I51" s="182"/>
      <c r="J51" s="61"/>
      <c r="K51" s="61"/>
      <c r="L51" s="61"/>
      <c r="M51" s="49">
        <v>622933</v>
      </c>
      <c r="N51" s="50"/>
      <c r="O51" s="51">
        <f>M51</f>
        <v>622933</v>
      </c>
      <c r="P51" s="116">
        <f t="shared" si="0"/>
        <v>100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25.5">
      <c r="A52" s="100" t="s">
        <v>324</v>
      </c>
      <c r="B52" s="182"/>
      <c r="C52" s="182"/>
      <c r="D52" s="182"/>
      <c r="E52" s="182"/>
      <c r="F52" s="182"/>
      <c r="G52" s="182"/>
      <c r="H52" s="183"/>
      <c r="I52" s="182"/>
      <c r="J52" s="61"/>
      <c r="K52" s="61"/>
      <c r="L52" s="61"/>
      <c r="M52" s="47">
        <f>M53</f>
        <v>1284653</v>
      </c>
      <c r="N52" s="112">
        <f>N53</f>
        <v>0</v>
      </c>
      <c r="O52" s="112">
        <f>O53</f>
        <v>0</v>
      </c>
      <c r="P52" s="119">
        <f t="shared" si="0"/>
        <v>0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41.25" customHeight="1">
      <c r="A53" s="96" t="s">
        <v>325</v>
      </c>
      <c r="B53" s="178">
        <v>12</v>
      </c>
      <c r="C53" s="178">
        <v>1</v>
      </c>
      <c r="D53" s="178">
        <v>41</v>
      </c>
      <c r="E53" s="178">
        <v>812</v>
      </c>
      <c r="F53" s="179" t="s">
        <v>15</v>
      </c>
      <c r="G53" s="179" t="s">
        <v>13</v>
      </c>
      <c r="H53" s="179" t="s">
        <v>203</v>
      </c>
      <c r="I53" s="178">
        <v>522</v>
      </c>
      <c r="J53" s="61" t="s">
        <v>326</v>
      </c>
      <c r="K53" s="61" t="s">
        <v>327</v>
      </c>
      <c r="L53" s="61">
        <v>2016</v>
      </c>
      <c r="M53" s="48">
        <v>1284653</v>
      </c>
      <c r="N53" s="50"/>
      <c r="O53" s="50"/>
      <c r="P53" s="113">
        <f t="shared" si="0"/>
        <v>0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25.5">
      <c r="A54" s="99" t="s">
        <v>177</v>
      </c>
      <c r="B54" s="178"/>
      <c r="C54" s="178"/>
      <c r="D54" s="178"/>
      <c r="E54" s="178"/>
      <c r="F54" s="179"/>
      <c r="G54" s="179"/>
      <c r="H54" s="179"/>
      <c r="I54" s="178"/>
      <c r="J54" s="61"/>
      <c r="K54" s="61"/>
      <c r="L54" s="61"/>
      <c r="M54" s="112">
        <f>M55+M57</f>
        <v>1905553</v>
      </c>
      <c r="N54" s="112">
        <f>N55+N57</f>
        <v>0</v>
      </c>
      <c r="O54" s="112">
        <f>O55+O57</f>
        <v>500000</v>
      </c>
      <c r="P54" s="119">
        <f t="shared" si="0"/>
        <v>26.239102244860153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26.25" customHeight="1">
      <c r="A55" s="96" t="s">
        <v>178</v>
      </c>
      <c r="B55" s="178">
        <v>12</v>
      </c>
      <c r="C55" s="178">
        <v>1</v>
      </c>
      <c r="D55" s="178">
        <v>41</v>
      </c>
      <c r="E55" s="178">
        <v>812</v>
      </c>
      <c r="F55" s="179" t="s">
        <v>15</v>
      </c>
      <c r="G55" s="179" t="s">
        <v>13</v>
      </c>
      <c r="H55" s="179" t="s">
        <v>203</v>
      </c>
      <c r="I55" s="178">
        <v>522</v>
      </c>
      <c r="J55" s="61" t="s">
        <v>63</v>
      </c>
      <c r="K55" s="61">
        <v>1.313</v>
      </c>
      <c r="L55" s="61" t="s">
        <v>179</v>
      </c>
      <c r="M55" s="118">
        <v>500000</v>
      </c>
      <c r="N55" s="50"/>
      <c r="O55" s="50">
        <f>M55</f>
        <v>500000</v>
      </c>
      <c r="P55" s="113">
        <f t="shared" si="0"/>
        <v>100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25.5" customHeight="1">
      <c r="A56" s="77" t="s">
        <v>207</v>
      </c>
      <c r="B56" s="178"/>
      <c r="C56" s="178"/>
      <c r="D56" s="178"/>
      <c r="E56" s="178"/>
      <c r="F56" s="179"/>
      <c r="G56" s="179"/>
      <c r="H56" s="179"/>
      <c r="I56" s="178"/>
      <c r="J56" s="61"/>
      <c r="K56" s="61"/>
      <c r="L56" s="61"/>
      <c r="M56" s="52">
        <v>500000</v>
      </c>
      <c r="N56" s="50"/>
      <c r="O56" s="51">
        <f>M56</f>
        <v>500000</v>
      </c>
      <c r="P56" s="116">
        <f t="shared" si="0"/>
        <v>100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27.75" customHeight="1">
      <c r="A57" s="96" t="s">
        <v>363</v>
      </c>
      <c r="B57" s="178">
        <v>12</v>
      </c>
      <c r="C57" s="178">
        <v>1</v>
      </c>
      <c r="D57" s="178">
        <v>41</v>
      </c>
      <c r="E57" s="178">
        <v>812</v>
      </c>
      <c r="F57" s="179" t="s">
        <v>15</v>
      </c>
      <c r="G57" s="179" t="s">
        <v>13</v>
      </c>
      <c r="H57" s="179" t="s">
        <v>203</v>
      </c>
      <c r="I57" s="178">
        <v>522</v>
      </c>
      <c r="J57" s="61" t="s">
        <v>328</v>
      </c>
      <c r="K57" s="61" t="s">
        <v>329</v>
      </c>
      <c r="L57" s="61">
        <v>2016</v>
      </c>
      <c r="M57" s="118">
        <v>1405553</v>
      </c>
      <c r="N57" s="50"/>
      <c r="O57" s="50"/>
      <c r="P57" s="113">
        <f t="shared" si="0"/>
        <v>0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24.75" customHeight="1">
      <c r="A58" s="100" t="s">
        <v>330</v>
      </c>
      <c r="B58" s="178"/>
      <c r="C58" s="178"/>
      <c r="D58" s="178"/>
      <c r="E58" s="178"/>
      <c r="F58" s="179"/>
      <c r="G58" s="179"/>
      <c r="H58" s="179"/>
      <c r="I58" s="178"/>
      <c r="J58" s="61"/>
      <c r="K58" s="61"/>
      <c r="L58" s="61"/>
      <c r="M58" s="112">
        <f>M59</f>
        <v>2766077</v>
      </c>
      <c r="N58" s="112">
        <f>N59</f>
        <v>0</v>
      </c>
      <c r="O58" s="112">
        <f>O59</f>
        <v>0</v>
      </c>
      <c r="P58" s="119">
        <f t="shared" si="0"/>
        <v>0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26.25" customHeight="1">
      <c r="A59" s="102" t="s">
        <v>364</v>
      </c>
      <c r="B59" s="178">
        <v>12</v>
      </c>
      <c r="C59" s="178">
        <v>1</v>
      </c>
      <c r="D59" s="178">
        <v>41</v>
      </c>
      <c r="E59" s="178">
        <v>812</v>
      </c>
      <c r="F59" s="179" t="s">
        <v>15</v>
      </c>
      <c r="G59" s="179" t="s">
        <v>13</v>
      </c>
      <c r="H59" s="179" t="s">
        <v>203</v>
      </c>
      <c r="I59" s="178">
        <v>522</v>
      </c>
      <c r="J59" s="61" t="s">
        <v>331</v>
      </c>
      <c r="K59" s="61">
        <v>1870</v>
      </c>
      <c r="L59" s="61">
        <v>2016</v>
      </c>
      <c r="M59" s="118">
        <v>2766077</v>
      </c>
      <c r="N59" s="50"/>
      <c r="O59" s="50"/>
      <c r="P59" s="113">
        <f t="shared" si="0"/>
        <v>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28.5" customHeight="1">
      <c r="A60" s="100" t="s">
        <v>332</v>
      </c>
      <c r="B60" s="178"/>
      <c r="C60" s="178"/>
      <c r="D60" s="178"/>
      <c r="E60" s="178"/>
      <c r="F60" s="179"/>
      <c r="G60" s="179"/>
      <c r="H60" s="179"/>
      <c r="I60" s="178"/>
      <c r="J60" s="61"/>
      <c r="K60" s="61"/>
      <c r="L60" s="61"/>
      <c r="M60" s="112">
        <f>M61</f>
        <v>6794922</v>
      </c>
      <c r="N60" s="112">
        <f>N61</f>
        <v>0</v>
      </c>
      <c r="O60" s="112">
        <f>O61</f>
        <v>0</v>
      </c>
      <c r="P60" s="119">
        <f t="shared" si="0"/>
        <v>0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39" customHeight="1">
      <c r="A61" s="101" t="s">
        <v>333</v>
      </c>
      <c r="B61" s="178">
        <v>12</v>
      </c>
      <c r="C61" s="178">
        <v>1</v>
      </c>
      <c r="D61" s="178">
        <v>41</v>
      </c>
      <c r="E61" s="178">
        <v>812</v>
      </c>
      <c r="F61" s="179" t="s">
        <v>15</v>
      </c>
      <c r="G61" s="179" t="s">
        <v>13</v>
      </c>
      <c r="H61" s="179" t="s">
        <v>203</v>
      </c>
      <c r="I61" s="178">
        <v>522</v>
      </c>
      <c r="J61" s="61" t="s">
        <v>334</v>
      </c>
      <c r="K61" s="61" t="s">
        <v>335</v>
      </c>
      <c r="L61" s="61">
        <v>2016</v>
      </c>
      <c r="M61" s="118">
        <v>6794922</v>
      </c>
      <c r="N61" s="50"/>
      <c r="O61" s="50"/>
      <c r="P61" s="113">
        <f t="shared" si="0"/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8" customHeight="1">
      <c r="A62" s="100" t="s">
        <v>269</v>
      </c>
      <c r="B62" s="178">
        <v>12</v>
      </c>
      <c r="C62" s="178">
        <v>1</v>
      </c>
      <c r="D62" s="178">
        <v>41</v>
      </c>
      <c r="E62" s="178">
        <v>812</v>
      </c>
      <c r="F62" s="179" t="s">
        <v>15</v>
      </c>
      <c r="G62" s="179" t="s">
        <v>13</v>
      </c>
      <c r="H62" s="179" t="s">
        <v>203</v>
      </c>
      <c r="I62" s="178">
        <v>522</v>
      </c>
      <c r="J62" s="61"/>
      <c r="K62" s="61"/>
      <c r="L62" s="61"/>
      <c r="M62" s="47">
        <v>27604903</v>
      </c>
      <c r="N62" s="112"/>
      <c r="O62" s="112"/>
      <c r="P62" s="119">
        <f t="shared" si="0"/>
        <v>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24.75" customHeight="1">
      <c r="A63" s="79" t="s">
        <v>25</v>
      </c>
      <c r="B63" s="168" t="s">
        <v>22</v>
      </c>
      <c r="C63" s="168">
        <v>0</v>
      </c>
      <c r="D63" s="168"/>
      <c r="E63" s="168"/>
      <c r="F63" s="168"/>
      <c r="G63" s="168"/>
      <c r="H63" s="168"/>
      <c r="I63" s="168"/>
      <c r="J63" s="59"/>
      <c r="K63" s="59"/>
      <c r="L63" s="59"/>
      <c r="M63" s="44">
        <f>M65</f>
        <v>27479727</v>
      </c>
      <c r="N63" s="44">
        <f>N65</f>
        <v>9376600</v>
      </c>
      <c r="O63" s="44">
        <f>O65</f>
        <v>11756027</v>
      </c>
      <c r="P63" s="119">
        <f t="shared" si="0"/>
        <v>42.78072704288511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8" customHeight="1">
      <c r="A64" s="79" t="s">
        <v>194</v>
      </c>
      <c r="B64" s="79">
        <v>14</v>
      </c>
      <c r="C64" s="79">
        <v>0</v>
      </c>
      <c r="D64" s="79">
        <v>18</v>
      </c>
      <c r="E64" s="80"/>
      <c r="F64" s="168"/>
      <c r="G64" s="168"/>
      <c r="H64" s="168"/>
      <c r="I64" s="168"/>
      <c r="J64" s="59"/>
      <c r="K64" s="59"/>
      <c r="L64" s="59"/>
      <c r="M64" s="44">
        <f>M65</f>
        <v>27479727</v>
      </c>
      <c r="N64" s="44">
        <f aca="true" t="shared" si="3" ref="N64:O68">N65</f>
        <v>9376600</v>
      </c>
      <c r="O64" s="44">
        <f t="shared" si="3"/>
        <v>11756027</v>
      </c>
      <c r="P64" s="119">
        <f t="shared" si="0"/>
        <v>42.78072704288511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24">
      <c r="A65" s="79" t="s">
        <v>28</v>
      </c>
      <c r="B65" s="168">
        <v>14</v>
      </c>
      <c r="C65" s="168">
        <v>0</v>
      </c>
      <c r="D65" s="79">
        <v>18</v>
      </c>
      <c r="E65" s="168">
        <v>819</v>
      </c>
      <c r="F65" s="168"/>
      <c r="G65" s="168"/>
      <c r="H65" s="168"/>
      <c r="I65" s="168"/>
      <c r="J65" s="59"/>
      <c r="K65" s="59"/>
      <c r="L65" s="59"/>
      <c r="M65" s="44">
        <f>M66</f>
        <v>27479727</v>
      </c>
      <c r="N65" s="44">
        <f t="shared" si="3"/>
        <v>9376600</v>
      </c>
      <c r="O65" s="44">
        <f t="shared" si="3"/>
        <v>11756027</v>
      </c>
      <c r="P65" s="119">
        <f t="shared" si="0"/>
        <v>42.78072704288511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5.75" customHeight="1">
      <c r="A66" s="79" t="s">
        <v>24</v>
      </c>
      <c r="B66" s="168" t="s">
        <v>22</v>
      </c>
      <c r="C66" s="168">
        <v>0</v>
      </c>
      <c r="D66" s="79">
        <v>18</v>
      </c>
      <c r="E66" s="168" t="s">
        <v>29</v>
      </c>
      <c r="F66" s="168" t="s">
        <v>20</v>
      </c>
      <c r="G66" s="168" t="s">
        <v>0</v>
      </c>
      <c r="H66" s="168"/>
      <c r="I66" s="168"/>
      <c r="J66" s="59"/>
      <c r="K66" s="59"/>
      <c r="L66" s="59"/>
      <c r="M66" s="44">
        <f>M67</f>
        <v>27479727</v>
      </c>
      <c r="N66" s="44">
        <f t="shared" si="3"/>
        <v>9376600</v>
      </c>
      <c r="O66" s="44">
        <f t="shared" si="3"/>
        <v>11756027</v>
      </c>
      <c r="P66" s="119">
        <f t="shared" si="0"/>
        <v>42.78072704288511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s="1" customFormat="1" ht="12.75">
      <c r="A67" s="79" t="s">
        <v>26</v>
      </c>
      <c r="B67" s="168">
        <v>14</v>
      </c>
      <c r="C67" s="168">
        <v>0</v>
      </c>
      <c r="D67" s="79">
        <v>18</v>
      </c>
      <c r="E67" s="168" t="s">
        <v>29</v>
      </c>
      <c r="F67" s="168" t="s">
        <v>20</v>
      </c>
      <c r="G67" s="170" t="s">
        <v>12</v>
      </c>
      <c r="H67" s="168"/>
      <c r="I67" s="168"/>
      <c r="J67" s="59"/>
      <c r="K67" s="59"/>
      <c r="L67" s="59"/>
      <c r="M67" s="44">
        <f>M68</f>
        <v>27479727</v>
      </c>
      <c r="N67" s="44">
        <f t="shared" si="3"/>
        <v>9376600</v>
      </c>
      <c r="O67" s="44">
        <f t="shared" si="3"/>
        <v>11756027</v>
      </c>
      <c r="P67" s="119">
        <f t="shared" si="0"/>
        <v>42.78072704288511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s="1" customFormat="1" ht="24.75" customHeight="1">
      <c r="A68" s="79" t="s">
        <v>79</v>
      </c>
      <c r="B68" s="168" t="s">
        <v>22</v>
      </c>
      <c r="C68" s="168">
        <v>0</v>
      </c>
      <c r="D68" s="79">
        <v>18</v>
      </c>
      <c r="E68" s="168" t="s">
        <v>29</v>
      </c>
      <c r="F68" s="168" t="s">
        <v>20</v>
      </c>
      <c r="G68" s="170" t="s">
        <v>12</v>
      </c>
      <c r="H68" s="168">
        <v>11270</v>
      </c>
      <c r="I68" s="168" t="s">
        <v>0</v>
      </c>
      <c r="J68" s="59"/>
      <c r="K68" s="59"/>
      <c r="L68" s="59"/>
      <c r="M68" s="44">
        <f>M69</f>
        <v>27479727</v>
      </c>
      <c r="N68" s="44">
        <f t="shared" si="3"/>
        <v>9376600</v>
      </c>
      <c r="O68" s="44">
        <f t="shared" si="3"/>
        <v>11756027</v>
      </c>
      <c r="P68" s="119">
        <f t="shared" si="0"/>
        <v>42.78072704288511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s="1" customFormat="1" ht="36.75" customHeight="1">
      <c r="A69" s="79" t="s">
        <v>75</v>
      </c>
      <c r="B69" s="168" t="s">
        <v>22</v>
      </c>
      <c r="C69" s="168">
        <v>0</v>
      </c>
      <c r="D69" s="79">
        <v>18</v>
      </c>
      <c r="E69" s="168" t="s">
        <v>29</v>
      </c>
      <c r="F69" s="168" t="s">
        <v>20</v>
      </c>
      <c r="G69" s="170" t="s">
        <v>12</v>
      </c>
      <c r="H69" s="168">
        <v>11270</v>
      </c>
      <c r="I69" s="168" t="s">
        <v>76</v>
      </c>
      <c r="J69" s="59"/>
      <c r="K69" s="59"/>
      <c r="L69" s="59"/>
      <c r="M69" s="44">
        <f>M72+M77+M70+M75</f>
        <v>27479727</v>
      </c>
      <c r="N69" s="44">
        <f>N72+N77+N70+N75</f>
        <v>9376600</v>
      </c>
      <c r="O69" s="44">
        <f>O72+O77+O70+O75</f>
        <v>11756027</v>
      </c>
      <c r="P69" s="119">
        <f t="shared" si="0"/>
        <v>42.78072704288511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s="1" customFormat="1" ht="12.75">
      <c r="A70" s="91" t="s">
        <v>67</v>
      </c>
      <c r="B70" s="168"/>
      <c r="C70" s="168"/>
      <c r="D70" s="168"/>
      <c r="E70" s="168"/>
      <c r="F70" s="168"/>
      <c r="G70" s="170"/>
      <c r="H70" s="168"/>
      <c r="I70" s="168"/>
      <c r="J70" s="59"/>
      <c r="K70" s="59"/>
      <c r="L70" s="59"/>
      <c r="M70" s="44">
        <f>M71</f>
        <v>19925300</v>
      </c>
      <c r="N70" s="44">
        <f>N71</f>
        <v>9376600</v>
      </c>
      <c r="O70" s="44">
        <f>O71</f>
        <v>9376600</v>
      </c>
      <c r="P70" s="119">
        <f t="shared" si="0"/>
        <v>47.058764485352796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s="1" customFormat="1" ht="15" customHeight="1">
      <c r="A71" s="102" t="s">
        <v>365</v>
      </c>
      <c r="B71" s="169" t="s">
        <v>22</v>
      </c>
      <c r="C71" s="169">
        <v>0</v>
      </c>
      <c r="D71" s="169">
        <v>18</v>
      </c>
      <c r="E71" s="169" t="s">
        <v>29</v>
      </c>
      <c r="F71" s="169" t="s">
        <v>20</v>
      </c>
      <c r="G71" s="184" t="s">
        <v>12</v>
      </c>
      <c r="H71" s="169">
        <v>11270</v>
      </c>
      <c r="I71" s="169" t="s">
        <v>76</v>
      </c>
      <c r="J71" s="59" t="s">
        <v>112</v>
      </c>
      <c r="K71" s="64">
        <v>2205.8</v>
      </c>
      <c r="L71" s="59"/>
      <c r="M71" s="45">
        <f>13425300-3000000+10000000-500000</f>
        <v>19925300</v>
      </c>
      <c r="N71" s="50">
        <v>9376600</v>
      </c>
      <c r="O71" s="50">
        <v>9376600</v>
      </c>
      <c r="P71" s="113">
        <f t="shared" si="0"/>
        <v>47.058764485352796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s="1" customFormat="1" ht="12.75">
      <c r="A72" s="91" t="s">
        <v>61</v>
      </c>
      <c r="B72" s="168"/>
      <c r="C72" s="168"/>
      <c r="D72" s="168"/>
      <c r="E72" s="168"/>
      <c r="F72" s="168"/>
      <c r="G72" s="170"/>
      <c r="H72" s="168"/>
      <c r="I72" s="168"/>
      <c r="J72" s="59"/>
      <c r="K72" s="64"/>
      <c r="L72" s="59"/>
      <c r="M72" s="40">
        <f>M73</f>
        <v>2379427</v>
      </c>
      <c r="N72" s="40">
        <f>N73</f>
        <v>0</v>
      </c>
      <c r="O72" s="40">
        <f>O73</f>
        <v>2379427</v>
      </c>
      <c r="P72" s="119">
        <f t="shared" si="0"/>
        <v>100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s="1" customFormat="1" ht="38.25" customHeight="1">
      <c r="A73" s="102" t="s">
        <v>341</v>
      </c>
      <c r="B73" s="169" t="s">
        <v>22</v>
      </c>
      <c r="C73" s="169">
        <v>0</v>
      </c>
      <c r="D73" s="169">
        <v>18</v>
      </c>
      <c r="E73" s="169" t="s">
        <v>29</v>
      </c>
      <c r="F73" s="169" t="s">
        <v>20</v>
      </c>
      <c r="G73" s="184" t="s">
        <v>12</v>
      </c>
      <c r="H73" s="169">
        <v>11270</v>
      </c>
      <c r="I73" s="169" t="s">
        <v>76</v>
      </c>
      <c r="J73" s="59" t="s">
        <v>82</v>
      </c>
      <c r="K73" s="64">
        <v>50</v>
      </c>
      <c r="L73" s="59"/>
      <c r="M73" s="50">
        <v>2379427</v>
      </c>
      <c r="N73" s="50"/>
      <c r="O73" s="50">
        <v>2379427</v>
      </c>
      <c r="P73" s="113">
        <f aca="true" t="shared" si="4" ref="P73:P136">O73/M73*100</f>
        <v>100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s="1" customFormat="1" ht="25.5" customHeight="1">
      <c r="A74" s="77" t="s">
        <v>251</v>
      </c>
      <c r="B74" s="169"/>
      <c r="C74" s="169"/>
      <c r="D74" s="169"/>
      <c r="E74" s="169"/>
      <c r="F74" s="169"/>
      <c r="G74" s="184"/>
      <c r="H74" s="169"/>
      <c r="I74" s="169"/>
      <c r="J74" s="59"/>
      <c r="K74" s="64"/>
      <c r="L74" s="59"/>
      <c r="M74" s="51">
        <v>2379427</v>
      </c>
      <c r="N74" s="50"/>
      <c r="O74" s="50">
        <f>O73</f>
        <v>2379427</v>
      </c>
      <c r="P74" s="113">
        <f t="shared" si="4"/>
        <v>100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s="1" customFormat="1" ht="15" customHeight="1">
      <c r="A75" s="91" t="s">
        <v>77</v>
      </c>
      <c r="B75" s="169"/>
      <c r="C75" s="169"/>
      <c r="D75" s="169"/>
      <c r="E75" s="169"/>
      <c r="F75" s="169"/>
      <c r="G75" s="184"/>
      <c r="H75" s="169"/>
      <c r="I75" s="169"/>
      <c r="J75" s="59"/>
      <c r="K75" s="64"/>
      <c r="L75" s="59"/>
      <c r="M75" s="40">
        <f>M76</f>
        <v>4500000</v>
      </c>
      <c r="N75" s="40">
        <f>N76</f>
        <v>0</v>
      </c>
      <c r="O75" s="40">
        <f>O76</f>
        <v>0</v>
      </c>
      <c r="P75" s="119">
        <f t="shared" si="4"/>
        <v>0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s="1" customFormat="1" ht="24.75" customHeight="1">
      <c r="A76" s="102" t="s">
        <v>336</v>
      </c>
      <c r="B76" s="172" t="s">
        <v>22</v>
      </c>
      <c r="C76" s="172">
        <v>0</v>
      </c>
      <c r="D76" s="172">
        <v>18</v>
      </c>
      <c r="E76" s="172" t="s">
        <v>29</v>
      </c>
      <c r="F76" s="172" t="s">
        <v>20</v>
      </c>
      <c r="G76" s="185" t="s">
        <v>12</v>
      </c>
      <c r="H76" s="172">
        <v>11270</v>
      </c>
      <c r="I76" s="172" t="s">
        <v>76</v>
      </c>
      <c r="J76" s="64" t="s">
        <v>112</v>
      </c>
      <c r="K76" s="114">
        <v>2803.3</v>
      </c>
      <c r="L76" s="59"/>
      <c r="M76" s="50">
        <v>4500000</v>
      </c>
      <c r="N76" s="50"/>
      <c r="O76" s="50"/>
      <c r="P76" s="113">
        <f t="shared" si="4"/>
        <v>0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s="1" customFormat="1" ht="15.75" customHeight="1">
      <c r="A77" s="91" t="s">
        <v>62</v>
      </c>
      <c r="B77" s="169"/>
      <c r="C77" s="169"/>
      <c r="D77" s="169"/>
      <c r="E77" s="169"/>
      <c r="F77" s="169"/>
      <c r="G77" s="184"/>
      <c r="H77" s="169"/>
      <c r="I77" s="169"/>
      <c r="J77" s="59"/>
      <c r="K77" s="65"/>
      <c r="L77" s="59"/>
      <c r="M77" s="40">
        <f>M78</f>
        <v>675000</v>
      </c>
      <c r="N77" s="40">
        <f>N78</f>
        <v>0</v>
      </c>
      <c r="O77" s="40">
        <f>O78</f>
        <v>0</v>
      </c>
      <c r="P77" s="119">
        <f t="shared" si="4"/>
        <v>0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s="1" customFormat="1" ht="15" customHeight="1">
      <c r="A78" s="102" t="s">
        <v>164</v>
      </c>
      <c r="B78" s="169" t="s">
        <v>22</v>
      </c>
      <c r="C78" s="169">
        <v>0</v>
      </c>
      <c r="D78" s="169">
        <v>18</v>
      </c>
      <c r="E78" s="169" t="s">
        <v>29</v>
      </c>
      <c r="F78" s="169" t="s">
        <v>20</v>
      </c>
      <c r="G78" s="184" t="s">
        <v>12</v>
      </c>
      <c r="H78" s="169">
        <v>11270</v>
      </c>
      <c r="I78" s="169" t="s">
        <v>76</v>
      </c>
      <c r="J78" s="59" t="s">
        <v>82</v>
      </c>
      <c r="K78" s="66">
        <v>162</v>
      </c>
      <c r="L78" s="59"/>
      <c r="M78" s="50">
        <f>675000</f>
        <v>675000</v>
      </c>
      <c r="N78" s="50"/>
      <c r="O78" s="50"/>
      <c r="P78" s="113">
        <f t="shared" si="4"/>
        <v>0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ht="24" customHeight="1">
      <c r="A79" s="79" t="s">
        <v>33</v>
      </c>
      <c r="B79" s="168">
        <v>15</v>
      </c>
      <c r="C79" s="168">
        <v>0</v>
      </c>
      <c r="D79" s="168"/>
      <c r="E79" s="169"/>
      <c r="F79" s="169"/>
      <c r="G79" s="169"/>
      <c r="H79" s="169"/>
      <c r="I79" s="169"/>
      <c r="J79" s="67"/>
      <c r="K79" s="67"/>
      <c r="L79" s="68"/>
      <c r="M79" s="44">
        <f>M81+M89</f>
        <v>11004076</v>
      </c>
      <c r="N79" s="44">
        <f>N81+N89</f>
        <v>999076</v>
      </c>
      <c r="O79" s="44">
        <f>O81+O89</f>
        <v>1004075.67</v>
      </c>
      <c r="P79" s="119">
        <f t="shared" si="4"/>
        <v>9.124579564881232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5" customHeight="1">
      <c r="A80" s="79" t="s">
        <v>193</v>
      </c>
      <c r="B80" s="79">
        <v>15</v>
      </c>
      <c r="C80" s="79">
        <v>0</v>
      </c>
      <c r="D80" s="79">
        <v>12</v>
      </c>
      <c r="E80" s="169"/>
      <c r="F80" s="169"/>
      <c r="G80" s="169"/>
      <c r="H80" s="169"/>
      <c r="I80" s="169"/>
      <c r="J80" s="67"/>
      <c r="K80" s="67"/>
      <c r="L80" s="68"/>
      <c r="M80" s="44">
        <f>M81+M89</f>
        <v>11004076</v>
      </c>
      <c r="N80" s="44">
        <f>N81+N89</f>
        <v>999076</v>
      </c>
      <c r="O80" s="44">
        <f>O81+O89</f>
        <v>1004075.67</v>
      </c>
      <c r="P80" s="119">
        <f t="shared" si="4"/>
        <v>9.124579564881232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24">
      <c r="A81" s="79" t="s">
        <v>28</v>
      </c>
      <c r="B81" s="168">
        <v>15</v>
      </c>
      <c r="C81" s="168">
        <v>0</v>
      </c>
      <c r="D81" s="79">
        <v>12</v>
      </c>
      <c r="E81" s="168">
        <v>819</v>
      </c>
      <c r="F81" s="169"/>
      <c r="G81" s="169"/>
      <c r="H81" s="169"/>
      <c r="I81" s="169"/>
      <c r="J81" s="67"/>
      <c r="K81" s="67"/>
      <c r="L81" s="68"/>
      <c r="M81" s="44">
        <f aca="true" t="shared" si="5" ref="M81:O86">M82</f>
        <v>1004076</v>
      </c>
      <c r="N81" s="44">
        <f t="shared" si="5"/>
        <v>999076</v>
      </c>
      <c r="O81" s="44">
        <f t="shared" si="5"/>
        <v>1004075.67</v>
      </c>
      <c r="P81" s="119">
        <f t="shared" si="4"/>
        <v>99.99996713396197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ht="11.25" customHeight="1">
      <c r="A82" s="79" t="s">
        <v>35</v>
      </c>
      <c r="B82" s="168" t="s">
        <v>34</v>
      </c>
      <c r="C82" s="168">
        <v>0</v>
      </c>
      <c r="D82" s="79">
        <v>12</v>
      </c>
      <c r="E82" s="168" t="s">
        <v>29</v>
      </c>
      <c r="F82" s="168" t="s">
        <v>17</v>
      </c>
      <c r="G82" s="168" t="s">
        <v>0</v>
      </c>
      <c r="H82" s="169"/>
      <c r="I82" s="169"/>
      <c r="J82" s="67"/>
      <c r="K82" s="67"/>
      <c r="L82" s="68"/>
      <c r="M82" s="44">
        <f t="shared" si="5"/>
        <v>1004076</v>
      </c>
      <c r="N82" s="44">
        <f t="shared" si="5"/>
        <v>999076</v>
      </c>
      <c r="O82" s="44">
        <f t="shared" si="5"/>
        <v>1004075.67</v>
      </c>
      <c r="P82" s="119">
        <f t="shared" si="4"/>
        <v>99.99996713396197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2.75" customHeight="1">
      <c r="A83" s="79" t="s">
        <v>36</v>
      </c>
      <c r="B83" s="168" t="s">
        <v>34</v>
      </c>
      <c r="C83" s="168">
        <v>0</v>
      </c>
      <c r="D83" s="79">
        <v>12</v>
      </c>
      <c r="E83" s="168" t="s">
        <v>29</v>
      </c>
      <c r="F83" s="168" t="s">
        <v>17</v>
      </c>
      <c r="G83" s="168" t="s">
        <v>12</v>
      </c>
      <c r="H83" s="169"/>
      <c r="I83" s="169"/>
      <c r="J83" s="68"/>
      <c r="K83" s="68"/>
      <c r="L83" s="68"/>
      <c r="M83" s="44">
        <f t="shared" si="5"/>
        <v>1004076</v>
      </c>
      <c r="N83" s="44">
        <f t="shared" si="5"/>
        <v>999076</v>
      </c>
      <c r="O83" s="44">
        <f t="shared" si="5"/>
        <v>1004075.67</v>
      </c>
      <c r="P83" s="119">
        <f t="shared" si="4"/>
        <v>99.99996713396197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ht="26.25" customHeight="1">
      <c r="A84" s="79" t="s">
        <v>79</v>
      </c>
      <c r="B84" s="168" t="s">
        <v>34</v>
      </c>
      <c r="C84" s="168">
        <v>0</v>
      </c>
      <c r="D84" s="79">
        <v>12</v>
      </c>
      <c r="E84" s="168" t="s">
        <v>29</v>
      </c>
      <c r="F84" s="168" t="s">
        <v>17</v>
      </c>
      <c r="G84" s="168" t="s">
        <v>12</v>
      </c>
      <c r="H84" s="168">
        <v>11270</v>
      </c>
      <c r="I84" s="168" t="s">
        <v>0</v>
      </c>
      <c r="J84" s="68"/>
      <c r="K84" s="68"/>
      <c r="L84" s="68"/>
      <c r="M84" s="44">
        <f t="shared" si="5"/>
        <v>1004076</v>
      </c>
      <c r="N84" s="44">
        <f t="shared" si="5"/>
        <v>999076</v>
      </c>
      <c r="O84" s="44">
        <f t="shared" si="5"/>
        <v>1004075.67</v>
      </c>
      <c r="P84" s="119">
        <f t="shared" si="4"/>
        <v>99.99996713396197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ht="38.25" customHeight="1">
      <c r="A85" s="79" t="s">
        <v>75</v>
      </c>
      <c r="B85" s="168" t="s">
        <v>34</v>
      </c>
      <c r="C85" s="168">
        <v>0</v>
      </c>
      <c r="D85" s="79">
        <v>12</v>
      </c>
      <c r="E85" s="168" t="s">
        <v>29</v>
      </c>
      <c r="F85" s="168" t="s">
        <v>17</v>
      </c>
      <c r="G85" s="168" t="s">
        <v>12</v>
      </c>
      <c r="H85" s="168">
        <v>11270</v>
      </c>
      <c r="I85" s="168" t="s">
        <v>76</v>
      </c>
      <c r="J85" s="68"/>
      <c r="K85" s="68"/>
      <c r="L85" s="68"/>
      <c r="M85" s="44">
        <f t="shared" si="5"/>
        <v>1004076</v>
      </c>
      <c r="N85" s="44">
        <f t="shared" si="5"/>
        <v>999076</v>
      </c>
      <c r="O85" s="44">
        <f t="shared" si="5"/>
        <v>1004075.67</v>
      </c>
      <c r="P85" s="119">
        <f t="shared" si="4"/>
        <v>99.99996713396197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 ht="15.75" customHeight="1">
      <c r="A86" s="91" t="s">
        <v>69</v>
      </c>
      <c r="B86" s="169"/>
      <c r="C86" s="169"/>
      <c r="D86" s="169"/>
      <c r="E86" s="169"/>
      <c r="F86" s="169"/>
      <c r="G86" s="169"/>
      <c r="H86" s="169"/>
      <c r="I86" s="169"/>
      <c r="J86" s="68"/>
      <c r="K86" s="68"/>
      <c r="L86" s="68"/>
      <c r="M86" s="40">
        <f t="shared" si="5"/>
        <v>1004076</v>
      </c>
      <c r="N86" s="40">
        <f t="shared" si="5"/>
        <v>999076</v>
      </c>
      <c r="O86" s="40">
        <f t="shared" si="5"/>
        <v>1004075.67</v>
      </c>
      <c r="P86" s="119">
        <f t="shared" si="4"/>
        <v>99.99996713396197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s="12" customFormat="1" ht="25.5" customHeight="1">
      <c r="A87" s="102" t="s">
        <v>339</v>
      </c>
      <c r="B87" s="169" t="s">
        <v>34</v>
      </c>
      <c r="C87" s="169">
        <v>0</v>
      </c>
      <c r="D87" s="169">
        <v>12</v>
      </c>
      <c r="E87" s="169" t="s">
        <v>29</v>
      </c>
      <c r="F87" s="169" t="s">
        <v>17</v>
      </c>
      <c r="G87" s="169" t="s">
        <v>12</v>
      </c>
      <c r="H87" s="169">
        <v>11270</v>
      </c>
      <c r="I87" s="169" t="s">
        <v>76</v>
      </c>
      <c r="J87" s="68" t="s">
        <v>112</v>
      </c>
      <c r="K87" s="115">
        <v>1119.92</v>
      </c>
      <c r="L87" s="68"/>
      <c r="M87" s="45">
        <v>1004076</v>
      </c>
      <c r="N87" s="50">
        <v>999076</v>
      </c>
      <c r="O87" s="50">
        <v>1004075.67</v>
      </c>
      <c r="P87" s="113">
        <f t="shared" si="4"/>
        <v>99.99996713396197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16" s="16" customFormat="1" ht="24.75" customHeight="1">
      <c r="A88" s="78" t="s">
        <v>207</v>
      </c>
      <c r="B88" s="80"/>
      <c r="C88" s="80"/>
      <c r="D88" s="80"/>
      <c r="E88" s="80"/>
      <c r="F88" s="80"/>
      <c r="G88" s="80"/>
      <c r="H88" s="80"/>
      <c r="I88" s="80"/>
      <c r="J88" s="70"/>
      <c r="K88" s="70"/>
      <c r="L88" s="70"/>
      <c r="M88" s="52">
        <v>4999.67</v>
      </c>
      <c r="N88" s="50"/>
      <c r="O88" s="51">
        <f>M88</f>
        <v>4999.67</v>
      </c>
      <c r="P88" s="116">
        <f t="shared" si="4"/>
        <v>100</v>
      </c>
    </row>
    <row r="89" spans="1:51" s="12" customFormat="1" ht="18" customHeight="1">
      <c r="A89" s="79" t="s">
        <v>147</v>
      </c>
      <c r="B89" s="79" t="s">
        <v>34</v>
      </c>
      <c r="C89" s="79">
        <v>0</v>
      </c>
      <c r="D89" s="79">
        <v>12</v>
      </c>
      <c r="E89" s="79">
        <v>815</v>
      </c>
      <c r="F89" s="80"/>
      <c r="G89" s="80"/>
      <c r="H89" s="169"/>
      <c r="I89" s="169"/>
      <c r="J89" s="68"/>
      <c r="K89" s="69"/>
      <c r="L89" s="68"/>
      <c r="M89" s="44">
        <f>M90</f>
        <v>10000000</v>
      </c>
      <c r="N89" s="44">
        <f aca="true" t="shared" si="6" ref="N89:O92">N90</f>
        <v>0</v>
      </c>
      <c r="O89" s="44">
        <f t="shared" si="6"/>
        <v>0</v>
      </c>
      <c r="P89" s="119">
        <f t="shared" si="4"/>
        <v>0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s="12" customFormat="1" ht="15" customHeight="1">
      <c r="A90" s="79" t="s">
        <v>35</v>
      </c>
      <c r="B90" s="79" t="s">
        <v>34</v>
      </c>
      <c r="C90" s="79">
        <v>0</v>
      </c>
      <c r="D90" s="79">
        <v>12</v>
      </c>
      <c r="E90" s="79">
        <v>815</v>
      </c>
      <c r="F90" s="79" t="s">
        <v>17</v>
      </c>
      <c r="G90" s="79" t="s">
        <v>0</v>
      </c>
      <c r="H90" s="169"/>
      <c r="I90" s="169"/>
      <c r="J90" s="68"/>
      <c r="K90" s="69"/>
      <c r="L90" s="68"/>
      <c r="M90" s="44">
        <f>M91</f>
        <v>10000000</v>
      </c>
      <c r="N90" s="44">
        <f t="shared" si="6"/>
        <v>0</v>
      </c>
      <c r="O90" s="44">
        <f t="shared" si="6"/>
        <v>0</v>
      </c>
      <c r="P90" s="119">
        <f t="shared" si="4"/>
        <v>0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s="12" customFormat="1" ht="15" customHeight="1">
      <c r="A91" s="79" t="s">
        <v>36</v>
      </c>
      <c r="B91" s="79" t="s">
        <v>34</v>
      </c>
      <c r="C91" s="79">
        <v>0</v>
      </c>
      <c r="D91" s="79">
        <v>12</v>
      </c>
      <c r="E91" s="79">
        <v>815</v>
      </c>
      <c r="F91" s="79" t="s">
        <v>17</v>
      </c>
      <c r="G91" s="79" t="s">
        <v>12</v>
      </c>
      <c r="H91" s="169"/>
      <c r="I91" s="169"/>
      <c r="J91" s="68"/>
      <c r="K91" s="69"/>
      <c r="L91" s="68"/>
      <c r="M91" s="44">
        <f>M92</f>
        <v>10000000</v>
      </c>
      <c r="N91" s="44">
        <f t="shared" si="6"/>
        <v>0</v>
      </c>
      <c r="O91" s="44">
        <f t="shared" si="6"/>
        <v>0</v>
      </c>
      <c r="P91" s="119">
        <f t="shared" si="4"/>
        <v>0</v>
      </c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s="12" customFormat="1" ht="25.5" customHeight="1">
      <c r="A92" s="79" t="s">
        <v>79</v>
      </c>
      <c r="B92" s="168" t="s">
        <v>34</v>
      </c>
      <c r="C92" s="168">
        <v>0</v>
      </c>
      <c r="D92" s="79">
        <v>12</v>
      </c>
      <c r="E92" s="79">
        <v>815</v>
      </c>
      <c r="F92" s="168" t="s">
        <v>17</v>
      </c>
      <c r="G92" s="168" t="s">
        <v>12</v>
      </c>
      <c r="H92" s="168">
        <v>11270</v>
      </c>
      <c r="I92" s="168" t="s">
        <v>0</v>
      </c>
      <c r="J92" s="68"/>
      <c r="K92" s="69"/>
      <c r="L92" s="68"/>
      <c r="M92" s="44">
        <f>M93</f>
        <v>10000000</v>
      </c>
      <c r="N92" s="44">
        <f t="shared" si="6"/>
        <v>0</v>
      </c>
      <c r="O92" s="44">
        <f t="shared" si="6"/>
        <v>0</v>
      </c>
      <c r="P92" s="119">
        <f t="shared" si="4"/>
        <v>0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s="12" customFormat="1" ht="38.25" customHeight="1">
      <c r="A93" s="79" t="s">
        <v>75</v>
      </c>
      <c r="B93" s="168" t="s">
        <v>34</v>
      </c>
      <c r="C93" s="168">
        <v>0</v>
      </c>
      <c r="D93" s="79">
        <v>12</v>
      </c>
      <c r="E93" s="79">
        <v>815</v>
      </c>
      <c r="F93" s="168" t="s">
        <v>17</v>
      </c>
      <c r="G93" s="168" t="s">
        <v>12</v>
      </c>
      <c r="H93" s="168">
        <v>11270</v>
      </c>
      <c r="I93" s="168" t="s">
        <v>76</v>
      </c>
      <c r="J93" s="68"/>
      <c r="K93" s="69"/>
      <c r="L93" s="68"/>
      <c r="M93" s="44">
        <f>M95</f>
        <v>10000000</v>
      </c>
      <c r="N93" s="44">
        <f>N95</f>
        <v>0</v>
      </c>
      <c r="O93" s="44">
        <f>O95</f>
        <v>0</v>
      </c>
      <c r="P93" s="119">
        <f t="shared" si="4"/>
        <v>0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s="12" customFormat="1" ht="13.5" customHeight="1">
      <c r="A94" s="91" t="s">
        <v>172</v>
      </c>
      <c r="B94" s="168"/>
      <c r="C94" s="168"/>
      <c r="D94" s="79"/>
      <c r="E94" s="79"/>
      <c r="F94" s="168"/>
      <c r="G94" s="168"/>
      <c r="H94" s="168"/>
      <c r="I94" s="168"/>
      <c r="J94" s="68"/>
      <c r="K94" s="69"/>
      <c r="L94" s="68"/>
      <c r="M94" s="44">
        <f>M95</f>
        <v>10000000</v>
      </c>
      <c r="N94" s="44">
        <f>N95</f>
        <v>0</v>
      </c>
      <c r="O94" s="44">
        <f>O95</f>
        <v>0</v>
      </c>
      <c r="P94" s="119">
        <f t="shared" si="4"/>
        <v>0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16" s="16" customFormat="1" ht="91.5" customHeight="1">
      <c r="A95" s="102" t="s">
        <v>340</v>
      </c>
      <c r="B95" s="172">
        <v>15</v>
      </c>
      <c r="C95" s="172">
        <v>0</v>
      </c>
      <c r="D95" s="172">
        <v>12</v>
      </c>
      <c r="E95" s="80">
        <v>815</v>
      </c>
      <c r="F95" s="172" t="s">
        <v>17</v>
      </c>
      <c r="G95" s="172" t="s">
        <v>12</v>
      </c>
      <c r="H95" s="172">
        <v>11270</v>
      </c>
      <c r="I95" s="172" t="s">
        <v>76</v>
      </c>
      <c r="J95" s="71"/>
      <c r="K95" s="72"/>
      <c r="L95" s="71"/>
      <c r="M95" s="45">
        <v>10000000</v>
      </c>
      <c r="N95" s="50"/>
      <c r="O95" s="50"/>
      <c r="P95" s="113">
        <f t="shared" si="4"/>
        <v>0</v>
      </c>
    </row>
    <row r="96" spans="1:51" ht="23.25" customHeight="1">
      <c r="A96" s="79" t="s">
        <v>37</v>
      </c>
      <c r="B96" s="168">
        <v>16</v>
      </c>
      <c r="C96" s="168">
        <v>0</v>
      </c>
      <c r="D96" s="168">
        <v>14</v>
      </c>
      <c r="E96" s="168"/>
      <c r="F96" s="168"/>
      <c r="G96" s="168"/>
      <c r="H96" s="168"/>
      <c r="I96" s="168"/>
      <c r="J96" s="68"/>
      <c r="K96" s="68"/>
      <c r="L96" s="68"/>
      <c r="M96" s="44">
        <f>M98</f>
        <v>10218650</v>
      </c>
      <c r="N96" s="44">
        <f>N98</f>
        <v>0</v>
      </c>
      <c r="O96" s="44">
        <f>O98</f>
        <v>8987866.17</v>
      </c>
      <c r="P96" s="119">
        <f t="shared" si="4"/>
        <v>87.95551437812236</v>
      </c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 ht="14.25" customHeight="1">
      <c r="A97" s="79" t="s">
        <v>192</v>
      </c>
      <c r="B97" s="79">
        <v>16</v>
      </c>
      <c r="C97" s="79">
        <v>0</v>
      </c>
      <c r="D97" s="79">
        <v>14</v>
      </c>
      <c r="E97" s="168"/>
      <c r="F97" s="168"/>
      <c r="G97" s="168"/>
      <c r="H97" s="168"/>
      <c r="I97" s="168"/>
      <c r="J97" s="68"/>
      <c r="K97" s="68"/>
      <c r="L97" s="68"/>
      <c r="M97" s="44">
        <f>M98</f>
        <v>10218650</v>
      </c>
      <c r="N97" s="44">
        <f>N98</f>
        <v>0</v>
      </c>
      <c r="O97" s="44">
        <f>O98</f>
        <v>8987866.17</v>
      </c>
      <c r="P97" s="119">
        <f t="shared" si="4"/>
        <v>87.95551437812236</v>
      </c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ht="24.75" customHeight="1">
      <c r="A98" s="79" t="s">
        <v>28</v>
      </c>
      <c r="B98" s="168" t="s">
        <v>38</v>
      </c>
      <c r="C98" s="168">
        <v>0</v>
      </c>
      <c r="D98" s="79">
        <v>14</v>
      </c>
      <c r="E98" s="168" t="s">
        <v>29</v>
      </c>
      <c r="F98" s="169" t="s">
        <v>0</v>
      </c>
      <c r="G98" s="169" t="s">
        <v>0</v>
      </c>
      <c r="H98" s="169"/>
      <c r="I98" s="169"/>
      <c r="J98" s="68"/>
      <c r="K98" s="68"/>
      <c r="L98" s="68"/>
      <c r="M98" s="44">
        <f aca="true" t="shared" si="7" ref="M98:O103">M99</f>
        <v>10218650</v>
      </c>
      <c r="N98" s="44">
        <f t="shared" si="7"/>
        <v>0</v>
      </c>
      <c r="O98" s="44">
        <f t="shared" si="7"/>
        <v>8987866.17</v>
      </c>
      <c r="P98" s="119">
        <f t="shared" si="4"/>
        <v>87.95551437812236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s="1" customFormat="1" ht="15.75" customHeight="1">
      <c r="A99" s="79" t="s">
        <v>18</v>
      </c>
      <c r="B99" s="168" t="s">
        <v>38</v>
      </c>
      <c r="C99" s="168">
        <v>0</v>
      </c>
      <c r="D99" s="79">
        <v>14</v>
      </c>
      <c r="E99" s="168" t="s">
        <v>29</v>
      </c>
      <c r="F99" s="168" t="s">
        <v>19</v>
      </c>
      <c r="G99" s="168" t="s">
        <v>0</v>
      </c>
      <c r="H99" s="168"/>
      <c r="I99" s="168"/>
      <c r="J99" s="68"/>
      <c r="K99" s="68"/>
      <c r="L99" s="68"/>
      <c r="M99" s="44">
        <f>M100</f>
        <v>10218650</v>
      </c>
      <c r="N99" s="44">
        <f t="shared" si="7"/>
        <v>0</v>
      </c>
      <c r="O99" s="44">
        <f t="shared" si="7"/>
        <v>8987866.17</v>
      </c>
      <c r="P99" s="119">
        <f t="shared" si="4"/>
        <v>87.95551437812236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ht="15.75" customHeight="1">
      <c r="A100" s="79" t="s">
        <v>39</v>
      </c>
      <c r="B100" s="168" t="s">
        <v>38</v>
      </c>
      <c r="C100" s="168">
        <v>0</v>
      </c>
      <c r="D100" s="79">
        <v>14</v>
      </c>
      <c r="E100" s="168" t="s">
        <v>29</v>
      </c>
      <c r="F100" s="168" t="s">
        <v>19</v>
      </c>
      <c r="G100" s="168" t="s">
        <v>12</v>
      </c>
      <c r="H100" s="168"/>
      <c r="I100" s="168"/>
      <c r="J100" s="68"/>
      <c r="K100" s="68"/>
      <c r="L100" s="68"/>
      <c r="M100" s="44">
        <f t="shared" si="7"/>
        <v>10218650</v>
      </c>
      <c r="N100" s="44">
        <f t="shared" si="7"/>
        <v>0</v>
      </c>
      <c r="O100" s="44">
        <f t="shared" si="7"/>
        <v>8987866.17</v>
      </c>
      <c r="P100" s="119">
        <f t="shared" si="4"/>
        <v>87.95551437812236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ht="24.75" customHeight="1">
      <c r="A101" s="79" t="s">
        <v>79</v>
      </c>
      <c r="B101" s="168" t="s">
        <v>38</v>
      </c>
      <c r="C101" s="168">
        <v>0</v>
      </c>
      <c r="D101" s="79">
        <v>14</v>
      </c>
      <c r="E101" s="168" t="s">
        <v>29</v>
      </c>
      <c r="F101" s="168" t="s">
        <v>19</v>
      </c>
      <c r="G101" s="168" t="s">
        <v>12</v>
      </c>
      <c r="H101" s="168">
        <v>11270</v>
      </c>
      <c r="I101" s="168" t="s">
        <v>0</v>
      </c>
      <c r="J101" s="68"/>
      <c r="K101" s="68"/>
      <c r="L101" s="68"/>
      <c r="M101" s="44">
        <f t="shared" si="7"/>
        <v>10218650</v>
      </c>
      <c r="N101" s="44">
        <f t="shared" si="7"/>
        <v>0</v>
      </c>
      <c r="O101" s="44">
        <f t="shared" si="7"/>
        <v>8987866.17</v>
      </c>
      <c r="P101" s="119">
        <f t="shared" si="4"/>
        <v>87.95551437812236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36" customHeight="1">
      <c r="A102" s="79" t="s">
        <v>75</v>
      </c>
      <c r="B102" s="168" t="s">
        <v>38</v>
      </c>
      <c r="C102" s="168">
        <v>0</v>
      </c>
      <c r="D102" s="79">
        <v>14</v>
      </c>
      <c r="E102" s="168" t="s">
        <v>29</v>
      </c>
      <c r="F102" s="168" t="s">
        <v>19</v>
      </c>
      <c r="G102" s="168" t="s">
        <v>12</v>
      </c>
      <c r="H102" s="168">
        <v>11270</v>
      </c>
      <c r="I102" s="168" t="s">
        <v>76</v>
      </c>
      <c r="J102" s="68"/>
      <c r="K102" s="68"/>
      <c r="L102" s="68"/>
      <c r="M102" s="44">
        <f>M103+M106</f>
        <v>10218650</v>
      </c>
      <c r="N102" s="44">
        <f>N103+N106</f>
        <v>0</v>
      </c>
      <c r="O102" s="44">
        <f>O103+O106</f>
        <v>8987866.17</v>
      </c>
      <c r="P102" s="119">
        <f t="shared" si="4"/>
        <v>87.95551437812236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ht="16.5" customHeight="1">
      <c r="A103" s="91" t="s">
        <v>68</v>
      </c>
      <c r="B103" s="169"/>
      <c r="C103" s="169"/>
      <c r="D103" s="169"/>
      <c r="E103" s="169"/>
      <c r="F103" s="169"/>
      <c r="G103" s="169"/>
      <c r="H103" s="169"/>
      <c r="I103" s="169"/>
      <c r="J103" s="84"/>
      <c r="K103" s="85"/>
      <c r="L103" s="73"/>
      <c r="M103" s="44">
        <f t="shared" si="7"/>
        <v>10094814.68</v>
      </c>
      <c r="N103" s="44">
        <f t="shared" si="7"/>
        <v>0</v>
      </c>
      <c r="O103" s="44">
        <f t="shared" si="7"/>
        <v>8864030.85</v>
      </c>
      <c r="P103" s="119">
        <f t="shared" si="4"/>
        <v>87.8077620143097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s="12" customFormat="1" ht="14.25" customHeight="1">
      <c r="A104" s="102" t="s">
        <v>89</v>
      </c>
      <c r="B104" s="169" t="s">
        <v>38</v>
      </c>
      <c r="C104" s="169">
        <v>0</v>
      </c>
      <c r="D104" s="169">
        <v>14</v>
      </c>
      <c r="E104" s="169" t="s">
        <v>29</v>
      </c>
      <c r="F104" s="169" t="s">
        <v>19</v>
      </c>
      <c r="G104" s="169" t="s">
        <v>12</v>
      </c>
      <c r="H104" s="169">
        <v>11270</v>
      </c>
      <c r="I104" s="169" t="s">
        <v>76</v>
      </c>
      <c r="J104" s="84" t="s">
        <v>58</v>
      </c>
      <c r="K104" s="85">
        <v>150</v>
      </c>
      <c r="L104" s="73"/>
      <c r="M104" s="109">
        <f>10218650-123835.32</f>
        <v>10094814.68</v>
      </c>
      <c r="N104" s="50"/>
      <c r="O104" s="50">
        <v>8864030.85</v>
      </c>
      <c r="P104" s="113">
        <f t="shared" si="4"/>
        <v>87.8077620143097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16" s="16" customFormat="1" ht="25.5" customHeight="1">
      <c r="A105" s="78" t="s">
        <v>252</v>
      </c>
      <c r="B105" s="172"/>
      <c r="C105" s="172"/>
      <c r="D105" s="172"/>
      <c r="E105" s="172"/>
      <c r="F105" s="172"/>
      <c r="G105" s="172"/>
      <c r="H105" s="172"/>
      <c r="I105" s="172"/>
      <c r="J105" s="86"/>
      <c r="K105" s="87"/>
      <c r="L105" s="74"/>
      <c r="M105" s="110">
        <f>579317.28+5779442+2505271.57</f>
        <v>8864030.85</v>
      </c>
      <c r="N105" s="50"/>
      <c r="O105" s="51">
        <f>M105</f>
        <v>8864030.85</v>
      </c>
      <c r="P105" s="116">
        <f t="shared" si="4"/>
        <v>100</v>
      </c>
    </row>
    <row r="106" spans="1:16" s="16" customFormat="1" ht="12.75">
      <c r="A106" s="91" t="s">
        <v>217</v>
      </c>
      <c r="B106" s="172"/>
      <c r="C106" s="172"/>
      <c r="D106" s="172"/>
      <c r="E106" s="172"/>
      <c r="F106" s="172"/>
      <c r="G106" s="172"/>
      <c r="H106" s="172"/>
      <c r="I106" s="172"/>
      <c r="J106" s="86"/>
      <c r="K106" s="87"/>
      <c r="L106" s="74"/>
      <c r="M106" s="58">
        <f>M107</f>
        <v>123835.32</v>
      </c>
      <c r="N106" s="40">
        <f>N107</f>
        <v>0</v>
      </c>
      <c r="O106" s="40">
        <f>O107</f>
        <v>123835.32</v>
      </c>
      <c r="P106" s="119">
        <f t="shared" si="4"/>
        <v>100</v>
      </c>
    </row>
    <row r="107" spans="1:16" s="16" customFormat="1" ht="18" customHeight="1">
      <c r="A107" s="102" t="s">
        <v>366</v>
      </c>
      <c r="B107" s="172" t="s">
        <v>38</v>
      </c>
      <c r="C107" s="172">
        <v>0</v>
      </c>
      <c r="D107" s="172">
        <v>14</v>
      </c>
      <c r="E107" s="172" t="s">
        <v>29</v>
      </c>
      <c r="F107" s="172" t="s">
        <v>19</v>
      </c>
      <c r="G107" s="172" t="s">
        <v>12</v>
      </c>
      <c r="H107" s="172">
        <v>11270</v>
      </c>
      <c r="I107" s="172" t="s">
        <v>76</v>
      </c>
      <c r="J107" s="86"/>
      <c r="K107" s="87"/>
      <c r="L107" s="74"/>
      <c r="M107" s="109">
        <v>123835.32</v>
      </c>
      <c r="N107" s="50"/>
      <c r="O107" s="50">
        <v>123835.32</v>
      </c>
      <c r="P107" s="113">
        <f t="shared" si="4"/>
        <v>100</v>
      </c>
    </row>
    <row r="108" spans="1:16" s="16" customFormat="1" ht="24.75" customHeight="1">
      <c r="A108" s="78" t="s">
        <v>207</v>
      </c>
      <c r="B108" s="172"/>
      <c r="C108" s="172"/>
      <c r="D108" s="172"/>
      <c r="E108" s="172"/>
      <c r="F108" s="172"/>
      <c r="G108" s="172"/>
      <c r="H108" s="172"/>
      <c r="I108" s="172"/>
      <c r="J108" s="86"/>
      <c r="K108" s="87"/>
      <c r="L108" s="74"/>
      <c r="M108" s="110">
        <v>123835.32</v>
      </c>
      <c r="N108" s="50"/>
      <c r="O108" s="51">
        <f>M108</f>
        <v>123835.32</v>
      </c>
      <c r="P108" s="116">
        <f t="shared" si="4"/>
        <v>100</v>
      </c>
    </row>
    <row r="109" spans="1:51" s="12" customFormat="1" ht="50.25" customHeight="1">
      <c r="A109" s="79" t="s">
        <v>41</v>
      </c>
      <c r="B109" s="171" t="s">
        <v>42</v>
      </c>
      <c r="C109" s="171"/>
      <c r="D109" s="171"/>
      <c r="E109" s="171" t="s">
        <v>0</v>
      </c>
      <c r="F109" s="171"/>
      <c r="G109" s="171"/>
      <c r="H109" s="171"/>
      <c r="I109" s="171"/>
      <c r="J109" s="64"/>
      <c r="K109" s="64"/>
      <c r="L109" s="64"/>
      <c r="M109" s="44">
        <f>M110</f>
        <v>126303753.22</v>
      </c>
      <c r="N109" s="44">
        <f>N110</f>
        <v>4245910</v>
      </c>
      <c r="O109" s="44">
        <f>O110</f>
        <v>871950</v>
      </c>
      <c r="P109" s="119">
        <f t="shared" si="4"/>
        <v>0.6903595322945068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s="12" customFormat="1" ht="25.5" customHeight="1">
      <c r="A110" s="79" t="s">
        <v>43</v>
      </c>
      <c r="B110" s="171" t="s">
        <v>42</v>
      </c>
      <c r="C110" s="171" t="s">
        <v>10</v>
      </c>
      <c r="D110" s="171"/>
      <c r="E110" s="171" t="s">
        <v>0</v>
      </c>
      <c r="F110" s="171"/>
      <c r="G110" s="171"/>
      <c r="H110" s="171"/>
      <c r="I110" s="171"/>
      <c r="J110" s="64"/>
      <c r="K110" s="64"/>
      <c r="L110" s="64"/>
      <c r="M110" s="44">
        <f>M112+M124</f>
        <v>126303753.22</v>
      </c>
      <c r="N110" s="44">
        <f>N112+N124</f>
        <v>4245910</v>
      </c>
      <c r="O110" s="44">
        <f>O112+O124</f>
        <v>871950</v>
      </c>
      <c r="P110" s="119">
        <f t="shared" si="4"/>
        <v>0.6903595322945068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s="12" customFormat="1" ht="122.25" customHeight="1">
      <c r="A111" s="79" t="s">
        <v>191</v>
      </c>
      <c r="B111" s="79" t="s">
        <v>42</v>
      </c>
      <c r="C111" s="79" t="s">
        <v>10</v>
      </c>
      <c r="D111" s="79">
        <v>81</v>
      </c>
      <c r="E111" s="171"/>
      <c r="F111" s="171"/>
      <c r="G111" s="171"/>
      <c r="H111" s="171"/>
      <c r="I111" s="171"/>
      <c r="J111" s="64"/>
      <c r="K111" s="64"/>
      <c r="L111" s="64"/>
      <c r="M111" s="44">
        <f>M112+M124</f>
        <v>126303753.22</v>
      </c>
      <c r="N111" s="44">
        <f>N112+N124</f>
        <v>4245910</v>
      </c>
      <c r="O111" s="44">
        <f>O112+O124</f>
        <v>871950</v>
      </c>
      <c r="P111" s="119">
        <f t="shared" si="4"/>
        <v>0.6903595322945068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1:51" s="12" customFormat="1" ht="24" customHeight="1">
      <c r="A112" s="79" t="s">
        <v>122</v>
      </c>
      <c r="B112" s="171" t="s">
        <v>42</v>
      </c>
      <c r="C112" s="171" t="s">
        <v>10</v>
      </c>
      <c r="D112" s="79">
        <v>81</v>
      </c>
      <c r="E112" s="171">
        <v>817</v>
      </c>
      <c r="F112" s="171"/>
      <c r="G112" s="171"/>
      <c r="H112" s="171"/>
      <c r="I112" s="171"/>
      <c r="J112" s="64"/>
      <c r="K112" s="64"/>
      <c r="L112" s="64"/>
      <c r="M112" s="44">
        <f>M113</f>
        <v>18951146.22</v>
      </c>
      <c r="N112" s="44">
        <f aca="true" t="shared" si="8" ref="N112:O115">N113</f>
        <v>0</v>
      </c>
      <c r="O112" s="44">
        <f t="shared" si="8"/>
        <v>0</v>
      </c>
      <c r="P112" s="119">
        <f t="shared" si="4"/>
        <v>0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s="12" customFormat="1" ht="15" customHeight="1">
      <c r="A113" s="79" t="s">
        <v>16</v>
      </c>
      <c r="B113" s="171" t="s">
        <v>42</v>
      </c>
      <c r="C113" s="171" t="s">
        <v>10</v>
      </c>
      <c r="D113" s="79">
        <v>81</v>
      </c>
      <c r="E113" s="171" t="s">
        <v>123</v>
      </c>
      <c r="F113" s="171" t="s">
        <v>14</v>
      </c>
      <c r="G113" s="171" t="s">
        <v>0</v>
      </c>
      <c r="H113" s="171" t="s">
        <v>0</v>
      </c>
      <c r="I113" s="171" t="s">
        <v>0</v>
      </c>
      <c r="J113" s="64"/>
      <c r="K113" s="64"/>
      <c r="L113" s="64"/>
      <c r="M113" s="44">
        <f>M114</f>
        <v>18951146.22</v>
      </c>
      <c r="N113" s="44">
        <f t="shared" si="8"/>
        <v>0</v>
      </c>
      <c r="O113" s="44">
        <f t="shared" si="8"/>
        <v>0</v>
      </c>
      <c r="P113" s="119">
        <f t="shared" si="4"/>
        <v>0</v>
      </c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s="12" customFormat="1" ht="15" customHeight="1">
      <c r="A114" s="79" t="s">
        <v>124</v>
      </c>
      <c r="B114" s="171" t="s">
        <v>42</v>
      </c>
      <c r="C114" s="171" t="s">
        <v>10</v>
      </c>
      <c r="D114" s="79">
        <v>81</v>
      </c>
      <c r="E114" s="171" t="s">
        <v>123</v>
      </c>
      <c r="F114" s="171" t="s">
        <v>14</v>
      </c>
      <c r="G114" s="171" t="s">
        <v>15</v>
      </c>
      <c r="H114" s="171" t="s">
        <v>0</v>
      </c>
      <c r="I114" s="171" t="s">
        <v>0</v>
      </c>
      <c r="J114" s="64"/>
      <c r="K114" s="64"/>
      <c r="L114" s="64"/>
      <c r="M114" s="44">
        <f>M115</f>
        <v>18951146.22</v>
      </c>
      <c r="N114" s="44">
        <f t="shared" si="8"/>
        <v>0</v>
      </c>
      <c r="O114" s="44">
        <f t="shared" si="8"/>
        <v>0</v>
      </c>
      <c r="P114" s="119">
        <f t="shared" si="4"/>
        <v>0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s="12" customFormat="1" ht="18.75" customHeight="1">
      <c r="A115" s="79" t="s">
        <v>125</v>
      </c>
      <c r="B115" s="171" t="s">
        <v>42</v>
      </c>
      <c r="C115" s="171" t="s">
        <v>10</v>
      </c>
      <c r="D115" s="79">
        <v>81</v>
      </c>
      <c r="E115" s="171" t="s">
        <v>123</v>
      </c>
      <c r="F115" s="171" t="s">
        <v>14</v>
      </c>
      <c r="G115" s="171" t="s">
        <v>15</v>
      </c>
      <c r="H115" s="171" t="s">
        <v>204</v>
      </c>
      <c r="I115" s="171" t="s">
        <v>0</v>
      </c>
      <c r="J115" s="64"/>
      <c r="K115" s="64"/>
      <c r="L115" s="64"/>
      <c r="M115" s="44">
        <f>M116</f>
        <v>18951146.22</v>
      </c>
      <c r="N115" s="44">
        <f t="shared" si="8"/>
        <v>0</v>
      </c>
      <c r="O115" s="44">
        <f t="shared" si="8"/>
        <v>0</v>
      </c>
      <c r="P115" s="119">
        <f t="shared" si="4"/>
        <v>0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spans="1:51" s="12" customFormat="1" ht="38.25" customHeight="1">
      <c r="A116" s="79" t="s">
        <v>75</v>
      </c>
      <c r="B116" s="171" t="s">
        <v>42</v>
      </c>
      <c r="C116" s="171" t="s">
        <v>10</v>
      </c>
      <c r="D116" s="79">
        <v>81</v>
      </c>
      <c r="E116" s="171" t="s">
        <v>123</v>
      </c>
      <c r="F116" s="171" t="s">
        <v>14</v>
      </c>
      <c r="G116" s="171" t="s">
        <v>15</v>
      </c>
      <c r="H116" s="171" t="s">
        <v>204</v>
      </c>
      <c r="I116" s="171" t="s">
        <v>76</v>
      </c>
      <c r="J116" s="64"/>
      <c r="K116" s="64"/>
      <c r="L116" s="64"/>
      <c r="M116" s="44">
        <f>M117+M121</f>
        <v>18951146.22</v>
      </c>
      <c r="N116" s="44">
        <f>N117+N121</f>
        <v>0</v>
      </c>
      <c r="O116" s="44">
        <f>O117+O121</f>
        <v>0</v>
      </c>
      <c r="P116" s="119">
        <f t="shared" si="4"/>
        <v>0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</row>
    <row r="117" spans="1:51" s="12" customFormat="1" ht="26.25" customHeight="1">
      <c r="A117" s="93" t="s">
        <v>142</v>
      </c>
      <c r="B117" s="171"/>
      <c r="C117" s="171"/>
      <c r="D117" s="171"/>
      <c r="E117" s="171"/>
      <c r="F117" s="171"/>
      <c r="G117" s="171"/>
      <c r="H117" s="171"/>
      <c r="I117" s="171"/>
      <c r="J117" s="64"/>
      <c r="K117" s="64"/>
      <c r="L117" s="64"/>
      <c r="M117" s="44">
        <f>M118+M119+M120</f>
        <v>938323.9299999999</v>
      </c>
      <c r="N117" s="44">
        <f>N118+N119+N120</f>
        <v>0</v>
      </c>
      <c r="O117" s="44">
        <f>O118+O119+O120</f>
        <v>0</v>
      </c>
      <c r="P117" s="119">
        <f t="shared" si="4"/>
        <v>0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</row>
    <row r="118" spans="1:51" s="12" customFormat="1" ht="40.5" customHeight="1">
      <c r="A118" s="94" t="s">
        <v>143</v>
      </c>
      <c r="B118" s="172" t="s">
        <v>42</v>
      </c>
      <c r="C118" s="172" t="s">
        <v>10</v>
      </c>
      <c r="D118" s="172">
        <v>81</v>
      </c>
      <c r="E118" s="172" t="s">
        <v>123</v>
      </c>
      <c r="F118" s="172" t="s">
        <v>14</v>
      </c>
      <c r="G118" s="172" t="s">
        <v>15</v>
      </c>
      <c r="H118" s="172" t="s">
        <v>204</v>
      </c>
      <c r="I118" s="172">
        <v>522</v>
      </c>
      <c r="J118" s="64" t="s">
        <v>63</v>
      </c>
      <c r="K118" s="64">
        <v>1.156</v>
      </c>
      <c r="L118" s="64">
        <v>2016</v>
      </c>
      <c r="M118" s="45">
        <v>465651</v>
      </c>
      <c r="N118" s="50"/>
      <c r="O118" s="50"/>
      <c r="P118" s="113">
        <f t="shared" si="4"/>
        <v>0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</row>
    <row r="119" spans="1:51" s="12" customFormat="1" ht="40.5" customHeight="1">
      <c r="A119" s="94" t="s">
        <v>144</v>
      </c>
      <c r="B119" s="172" t="s">
        <v>42</v>
      </c>
      <c r="C119" s="172" t="s">
        <v>10</v>
      </c>
      <c r="D119" s="172">
        <v>81</v>
      </c>
      <c r="E119" s="172" t="s">
        <v>123</v>
      </c>
      <c r="F119" s="172" t="s">
        <v>14</v>
      </c>
      <c r="G119" s="172" t="s">
        <v>15</v>
      </c>
      <c r="H119" s="172" t="s">
        <v>204</v>
      </c>
      <c r="I119" s="172">
        <v>522</v>
      </c>
      <c r="J119" s="64" t="s">
        <v>63</v>
      </c>
      <c r="K119" s="64">
        <v>1.407</v>
      </c>
      <c r="L119" s="64">
        <v>2016</v>
      </c>
      <c r="M119" s="45">
        <v>387351</v>
      </c>
      <c r="N119" s="50"/>
      <c r="O119" s="50"/>
      <c r="P119" s="113">
        <f t="shared" si="4"/>
        <v>0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</row>
    <row r="120" spans="1:51" s="12" customFormat="1" ht="27" customHeight="1">
      <c r="A120" s="94" t="s">
        <v>145</v>
      </c>
      <c r="B120" s="172" t="s">
        <v>42</v>
      </c>
      <c r="C120" s="172" t="s">
        <v>10</v>
      </c>
      <c r="D120" s="172">
        <v>81</v>
      </c>
      <c r="E120" s="172" t="s">
        <v>123</v>
      </c>
      <c r="F120" s="172" t="s">
        <v>14</v>
      </c>
      <c r="G120" s="172" t="s">
        <v>15</v>
      </c>
      <c r="H120" s="172" t="s">
        <v>204</v>
      </c>
      <c r="I120" s="172">
        <v>522</v>
      </c>
      <c r="J120" s="64" t="s">
        <v>63</v>
      </c>
      <c r="K120" s="64">
        <v>1.252</v>
      </c>
      <c r="L120" s="64">
        <v>2016</v>
      </c>
      <c r="M120" s="45">
        <v>85321.93</v>
      </c>
      <c r="N120" s="50"/>
      <c r="O120" s="50"/>
      <c r="P120" s="113">
        <f t="shared" si="4"/>
        <v>0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</row>
    <row r="121" spans="1:51" s="12" customFormat="1" ht="12.75">
      <c r="A121" s="93" t="s">
        <v>61</v>
      </c>
      <c r="B121" s="172"/>
      <c r="C121" s="172"/>
      <c r="D121" s="172"/>
      <c r="E121" s="172"/>
      <c r="F121" s="172"/>
      <c r="G121" s="172"/>
      <c r="H121" s="172"/>
      <c r="I121" s="171"/>
      <c r="J121" s="64"/>
      <c r="K121" s="64"/>
      <c r="L121" s="64"/>
      <c r="M121" s="44">
        <f>M122+M123</f>
        <v>18012822.29</v>
      </c>
      <c r="N121" s="44">
        <f>N122+N123</f>
        <v>0</v>
      </c>
      <c r="O121" s="44">
        <f>O122+O123</f>
        <v>0</v>
      </c>
      <c r="P121" s="119">
        <f t="shared" si="4"/>
        <v>0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</row>
    <row r="122" spans="1:16" s="16" customFormat="1" ht="38.25">
      <c r="A122" s="103" t="s">
        <v>288</v>
      </c>
      <c r="B122" s="172" t="s">
        <v>42</v>
      </c>
      <c r="C122" s="172" t="s">
        <v>10</v>
      </c>
      <c r="D122" s="172">
        <v>81</v>
      </c>
      <c r="E122" s="172" t="s">
        <v>123</v>
      </c>
      <c r="F122" s="172" t="s">
        <v>14</v>
      </c>
      <c r="G122" s="172" t="s">
        <v>15</v>
      </c>
      <c r="H122" s="172" t="s">
        <v>204</v>
      </c>
      <c r="I122" s="172">
        <v>522</v>
      </c>
      <c r="J122" s="64" t="s">
        <v>63</v>
      </c>
      <c r="K122" s="64">
        <v>4.159</v>
      </c>
      <c r="L122" s="64">
        <v>2016</v>
      </c>
      <c r="M122" s="45">
        <v>10727116.64</v>
      </c>
      <c r="N122" s="50"/>
      <c r="O122" s="50"/>
      <c r="P122" s="113">
        <f t="shared" si="4"/>
        <v>0</v>
      </c>
    </row>
    <row r="123" spans="1:51" s="12" customFormat="1" ht="28.5" customHeight="1">
      <c r="A123" s="103" t="s">
        <v>286</v>
      </c>
      <c r="B123" s="172" t="s">
        <v>42</v>
      </c>
      <c r="C123" s="172" t="s">
        <v>10</v>
      </c>
      <c r="D123" s="172">
        <v>81</v>
      </c>
      <c r="E123" s="172" t="s">
        <v>123</v>
      </c>
      <c r="F123" s="172" t="s">
        <v>14</v>
      </c>
      <c r="G123" s="172" t="s">
        <v>15</v>
      </c>
      <c r="H123" s="172" t="s">
        <v>204</v>
      </c>
      <c r="I123" s="172">
        <v>522</v>
      </c>
      <c r="J123" s="64" t="s">
        <v>287</v>
      </c>
      <c r="K123" s="64">
        <v>1</v>
      </c>
      <c r="L123" s="64">
        <v>2016</v>
      </c>
      <c r="M123" s="45">
        <v>7285705.65</v>
      </c>
      <c r="N123" s="50"/>
      <c r="O123" s="50"/>
      <c r="P123" s="113">
        <f t="shared" si="4"/>
        <v>0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</row>
    <row r="124" spans="1:51" ht="25.5" customHeight="1">
      <c r="A124" s="79" t="s">
        <v>28</v>
      </c>
      <c r="B124" s="79">
        <v>17</v>
      </c>
      <c r="C124" s="79">
        <v>7</v>
      </c>
      <c r="D124" s="79">
        <v>81</v>
      </c>
      <c r="E124" s="79">
        <v>819</v>
      </c>
      <c r="F124" s="186"/>
      <c r="G124" s="187"/>
      <c r="H124" s="172"/>
      <c r="I124" s="172"/>
      <c r="J124" s="70"/>
      <c r="K124" s="70"/>
      <c r="L124" s="64"/>
      <c r="M124" s="44">
        <f>M125+M167+M205</f>
        <v>107352607</v>
      </c>
      <c r="N124" s="44">
        <f>N125+N167+N205</f>
        <v>4245910</v>
      </c>
      <c r="O124" s="44">
        <f>O125+O167+O205</f>
        <v>871950</v>
      </c>
      <c r="P124" s="119">
        <f t="shared" si="4"/>
        <v>0.8122299256318944</v>
      </c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</row>
    <row r="125" spans="1:51" ht="12.75">
      <c r="A125" s="79" t="s">
        <v>16</v>
      </c>
      <c r="B125" s="79">
        <v>17</v>
      </c>
      <c r="C125" s="79">
        <v>7</v>
      </c>
      <c r="D125" s="79">
        <v>81</v>
      </c>
      <c r="E125" s="79">
        <v>819</v>
      </c>
      <c r="F125" s="186" t="s">
        <v>14</v>
      </c>
      <c r="G125" s="186"/>
      <c r="H125" s="186"/>
      <c r="I125" s="186"/>
      <c r="J125" s="70"/>
      <c r="K125" s="70"/>
      <c r="L125" s="70"/>
      <c r="M125" s="44">
        <f>M126</f>
        <v>77069230</v>
      </c>
      <c r="N125" s="44">
        <f>N126</f>
        <v>0</v>
      </c>
      <c r="O125" s="44">
        <f>O126</f>
        <v>0</v>
      </c>
      <c r="P125" s="119">
        <f t="shared" si="4"/>
        <v>0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</row>
    <row r="126" spans="1:51" ht="17.25" customHeight="1">
      <c r="A126" s="79" t="s">
        <v>48</v>
      </c>
      <c r="B126" s="79">
        <v>17</v>
      </c>
      <c r="C126" s="79">
        <v>7</v>
      </c>
      <c r="D126" s="79">
        <v>81</v>
      </c>
      <c r="E126" s="79">
        <v>819</v>
      </c>
      <c r="F126" s="186" t="s">
        <v>14</v>
      </c>
      <c r="G126" s="186" t="s">
        <v>20</v>
      </c>
      <c r="H126" s="186"/>
      <c r="I126" s="186"/>
      <c r="J126" s="70"/>
      <c r="K126" s="70"/>
      <c r="L126" s="70"/>
      <c r="M126" s="44">
        <f>M127+M128</f>
        <v>77069230</v>
      </c>
      <c r="N126" s="44">
        <f>N127+N128</f>
        <v>0</v>
      </c>
      <c r="O126" s="44">
        <f>O127+O128</f>
        <v>0</v>
      </c>
      <c r="P126" s="119">
        <f t="shared" si="4"/>
        <v>0</v>
      </c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pans="1:51" ht="51.75" customHeight="1">
      <c r="A127" s="79" t="s">
        <v>146</v>
      </c>
      <c r="B127" s="79">
        <v>17</v>
      </c>
      <c r="C127" s="79">
        <v>7</v>
      </c>
      <c r="D127" s="79">
        <v>81</v>
      </c>
      <c r="E127" s="79">
        <v>819</v>
      </c>
      <c r="F127" s="186" t="s">
        <v>14</v>
      </c>
      <c r="G127" s="186" t="s">
        <v>20</v>
      </c>
      <c r="H127" s="186" t="s">
        <v>205</v>
      </c>
      <c r="I127" s="186"/>
      <c r="J127" s="70"/>
      <c r="K127" s="70"/>
      <c r="L127" s="70"/>
      <c r="M127" s="44">
        <f aca="true" t="shared" si="9" ref="M127:O128">M129</f>
        <v>27232969</v>
      </c>
      <c r="N127" s="44">
        <f t="shared" si="9"/>
        <v>0</v>
      </c>
      <c r="O127" s="44">
        <f t="shared" si="9"/>
        <v>0</v>
      </c>
      <c r="P127" s="119">
        <f t="shared" si="4"/>
        <v>0</v>
      </c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</row>
    <row r="128" spans="1:51" ht="16.5" customHeight="1">
      <c r="A128" s="79" t="s">
        <v>125</v>
      </c>
      <c r="B128" s="188">
        <v>17</v>
      </c>
      <c r="C128" s="188">
        <v>7</v>
      </c>
      <c r="D128" s="188">
        <v>81</v>
      </c>
      <c r="E128" s="188">
        <v>819</v>
      </c>
      <c r="F128" s="189" t="s">
        <v>14</v>
      </c>
      <c r="G128" s="189" t="s">
        <v>20</v>
      </c>
      <c r="H128" s="186" t="s">
        <v>204</v>
      </c>
      <c r="I128" s="186"/>
      <c r="J128" s="70"/>
      <c r="K128" s="70"/>
      <c r="L128" s="70"/>
      <c r="M128" s="44">
        <f t="shared" si="9"/>
        <v>49836261</v>
      </c>
      <c r="N128" s="44">
        <f t="shared" si="9"/>
        <v>0</v>
      </c>
      <c r="O128" s="44">
        <f t="shared" si="9"/>
        <v>0</v>
      </c>
      <c r="P128" s="119">
        <f t="shared" si="4"/>
        <v>0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  <row r="129" spans="1:51" ht="20.25" customHeight="1">
      <c r="A129" s="206" t="s">
        <v>342</v>
      </c>
      <c r="B129" s="79">
        <v>17</v>
      </c>
      <c r="C129" s="79">
        <v>7</v>
      </c>
      <c r="D129" s="79">
        <v>81</v>
      </c>
      <c r="E129" s="79">
        <v>819</v>
      </c>
      <c r="F129" s="186" t="s">
        <v>14</v>
      </c>
      <c r="G129" s="186" t="s">
        <v>20</v>
      </c>
      <c r="H129" s="186" t="s">
        <v>205</v>
      </c>
      <c r="I129" s="186" t="s">
        <v>76</v>
      </c>
      <c r="J129" s="83"/>
      <c r="K129" s="70"/>
      <c r="L129" s="70"/>
      <c r="M129" s="44">
        <f>M133+M137+M139+M140+M141+M142+M144+M146+M147+M148+M150+M163</f>
        <v>27232969</v>
      </c>
      <c r="N129" s="44">
        <f>N133+N137+N139+N140+N141+N142+N144+N146+N147+N148+N150+N163</f>
        <v>0</v>
      </c>
      <c r="O129" s="44">
        <f>O133+O137+O139+O140+O141+O142+O144+O146+O147+O148+O150+O163</f>
        <v>0</v>
      </c>
      <c r="P129" s="119">
        <f t="shared" si="4"/>
        <v>0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</row>
    <row r="130" spans="1:51" ht="21" customHeight="1">
      <c r="A130" s="207"/>
      <c r="B130" s="79">
        <v>17</v>
      </c>
      <c r="C130" s="79">
        <v>7</v>
      </c>
      <c r="D130" s="79">
        <v>81</v>
      </c>
      <c r="E130" s="79">
        <v>819</v>
      </c>
      <c r="F130" s="186" t="s">
        <v>14</v>
      </c>
      <c r="G130" s="186" t="s">
        <v>20</v>
      </c>
      <c r="H130" s="186" t="s">
        <v>204</v>
      </c>
      <c r="I130" s="186" t="s">
        <v>76</v>
      </c>
      <c r="J130" s="83"/>
      <c r="K130" s="70"/>
      <c r="L130" s="70"/>
      <c r="M130" s="44">
        <f>M132+M135+M152+M153+M154+M156+M157+M159+M160+M161+M165+M166</f>
        <v>49836261</v>
      </c>
      <c r="N130" s="44">
        <f>N132+N135+N152+N153+N154+N156+N157+N159+N160+N161+N165+N166</f>
        <v>0</v>
      </c>
      <c r="O130" s="44">
        <f>O132+O135+O152+O153+O154+O156+O157+O159+O160+O161+O165+O166</f>
        <v>0</v>
      </c>
      <c r="P130" s="119">
        <f t="shared" si="4"/>
        <v>0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</row>
    <row r="131" spans="1:51" ht="15.75" customHeight="1">
      <c r="A131" s="91" t="s">
        <v>90</v>
      </c>
      <c r="B131" s="80"/>
      <c r="C131" s="80"/>
      <c r="D131" s="80"/>
      <c r="E131" s="80"/>
      <c r="F131" s="187"/>
      <c r="G131" s="187"/>
      <c r="H131" s="187"/>
      <c r="I131" s="187"/>
      <c r="J131" s="70"/>
      <c r="K131" s="70"/>
      <c r="L131" s="70"/>
      <c r="M131" s="53">
        <f>M132+M133</f>
        <v>3407735</v>
      </c>
      <c r="N131" s="39">
        <f>N132+N133</f>
        <v>0</v>
      </c>
      <c r="O131" s="39">
        <f>O132+O133</f>
        <v>0</v>
      </c>
      <c r="P131" s="119">
        <f t="shared" si="4"/>
        <v>0</v>
      </c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</row>
    <row r="132" spans="1:51" ht="64.5" customHeight="1">
      <c r="A132" s="104" t="s">
        <v>126</v>
      </c>
      <c r="B132" s="80">
        <v>17</v>
      </c>
      <c r="C132" s="80">
        <v>7</v>
      </c>
      <c r="D132" s="80">
        <v>81</v>
      </c>
      <c r="E132" s="80">
        <v>819</v>
      </c>
      <c r="F132" s="187" t="s">
        <v>14</v>
      </c>
      <c r="G132" s="187" t="s">
        <v>20</v>
      </c>
      <c r="H132" s="187" t="s">
        <v>204</v>
      </c>
      <c r="I132" s="187" t="s">
        <v>76</v>
      </c>
      <c r="J132" s="70" t="s">
        <v>63</v>
      </c>
      <c r="K132" s="70">
        <v>0.547</v>
      </c>
      <c r="L132" s="70">
        <v>2016</v>
      </c>
      <c r="M132" s="54">
        <v>1062942</v>
      </c>
      <c r="N132" s="50"/>
      <c r="O132" s="50"/>
      <c r="P132" s="113">
        <f t="shared" si="4"/>
        <v>0</v>
      </c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pans="1:51" ht="66" customHeight="1">
      <c r="A133" s="102" t="s">
        <v>127</v>
      </c>
      <c r="B133" s="80">
        <v>17</v>
      </c>
      <c r="C133" s="80">
        <v>7</v>
      </c>
      <c r="D133" s="80">
        <v>81</v>
      </c>
      <c r="E133" s="80">
        <v>819</v>
      </c>
      <c r="F133" s="187" t="s">
        <v>14</v>
      </c>
      <c r="G133" s="187" t="s">
        <v>20</v>
      </c>
      <c r="H133" s="187" t="s">
        <v>205</v>
      </c>
      <c r="I133" s="187" t="s">
        <v>76</v>
      </c>
      <c r="J133" s="70" t="s">
        <v>63</v>
      </c>
      <c r="K133" s="70">
        <v>1.004</v>
      </c>
      <c r="L133" s="70">
        <v>2016</v>
      </c>
      <c r="M133" s="54">
        <v>2344793</v>
      </c>
      <c r="N133" s="50"/>
      <c r="O133" s="50"/>
      <c r="P133" s="113">
        <f t="shared" si="4"/>
        <v>0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</row>
    <row r="134" spans="1:51" ht="14.25" customHeight="1">
      <c r="A134" s="91" t="s">
        <v>128</v>
      </c>
      <c r="B134" s="80"/>
      <c r="C134" s="80"/>
      <c r="D134" s="80"/>
      <c r="E134" s="80"/>
      <c r="F134" s="187"/>
      <c r="G134" s="187"/>
      <c r="H134" s="187"/>
      <c r="I134" s="187"/>
      <c r="J134" s="70"/>
      <c r="K134" s="70"/>
      <c r="L134" s="70"/>
      <c r="M134" s="53">
        <f>M135</f>
        <v>2680988</v>
      </c>
      <c r="N134" s="39">
        <f>N135</f>
        <v>0</v>
      </c>
      <c r="O134" s="39">
        <f>O135</f>
        <v>0</v>
      </c>
      <c r="P134" s="119">
        <f t="shared" si="4"/>
        <v>0</v>
      </c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pans="1:51" ht="52.5" customHeight="1">
      <c r="A135" s="102" t="s">
        <v>306</v>
      </c>
      <c r="B135" s="80">
        <v>17</v>
      </c>
      <c r="C135" s="80">
        <v>7</v>
      </c>
      <c r="D135" s="80">
        <v>81</v>
      </c>
      <c r="E135" s="80">
        <v>819</v>
      </c>
      <c r="F135" s="187" t="s">
        <v>14</v>
      </c>
      <c r="G135" s="187" t="s">
        <v>20</v>
      </c>
      <c r="H135" s="187" t="s">
        <v>204</v>
      </c>
      <c r="I135" s="187" t="s">
        <v>76</v>
      </c>
      <c r="J135" s="70" t="s">
        <v>63</v>
      </c>
      <c r="K135" s="70">
        <v>0.851</v>
      </c>
      <c r="L135" s="70">
        <v>2016</v>
      </c>
      <c r="M135" s="54">
        <v>2680988</v>
      </c>
      <c r="N135" s="50"/>
      <c r="O135" s="50"/>
      <c r="P135" s="113">
        <f t="shared" si="4"/>
        <v>0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</row>
    <row r="136" spans="1:51" ht="16.5" customHeight="1">
      <c r="A136" s="105" t="s">
        <v>129</v>
      </c>
      <c r="B136" s="190"/>
      <c r="C136" s="190"/>
      <c r="D136" s="190"/>
      <c r="E136" s="190"/>
      <c r="F136" s="191"/>
      <c r="G136" s="191"/>
      <c r="H136" s="191"/>
      <c r="I136" s="191"/>
      <c r="J136" s="88"/>
      <c r="K136" s="88"/>
      <c r="L136" s="88"/>
      <c r="M136" s="53">
        <f>M137</f>
        <v>2709895</v>
      </c>
      <c r="N136" s="39">
        <f>N137</f>
        <v>0</v>
      </c>
      <c r="O136" s="39">
        <f>O137</f>
        <v>0</v>
      </c>
      <c r="P136" s="119">
        <f t="shared" si="4"/>
        <v>0</v>
      </c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</row>
    <row r="137" spans="1:51" ht="64.5" customHeight="1">
      <c r="A137" s="106" t="s">
        <v>183</v>
      </c>
      <c r="B137" s="190">
        <v>17</v>
      </c>
      <c r="C137" s="190">
        <v>7</v>
      </c>
      <c r="D137" s="190">
        <v>81</v>
      </c>
      <c r="E137" s="190">
        <v>819</v>
      </c>
      <c r="F137" s="191" t="s">
        <v>14</v>
      </c>
      <c r="G137" s="191" t="s">
        <v>20</v>
      </c>
      <c r="H137" s="187" t="s">
        <v>205</v>
      </c>
      <c r="I137" s="191" t="s">
        <v>76</v>
      </c>
      <c r="J137" s="88" t="s">
        <v>63</v>
      </c>
      <c r="K137" s="88">
        <v>1.837</v>
      </c>
      <c r="L137" s="88">
        <v>2016</v>
      </c>
      <c r="M137" s="54">
        <v>2709895</v>
      </c>
      <c r="N137" s="50"/>
      <c r="O137" s="50"/>
      <c r="P137" s="113">
        <f aca="true" t="shared" si="10" ref="P137:P200">O137/M137*100</f>
        <v>0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  <row r="138" spans="1:51" ht="14.25" customHeight="1">
      <c r="A138" s="105" t="s">
        <v>64</v>
      </c>
      <c r="B138" s="190"/>
      <c r="C138" s="190"/>
      <c r="D138" s="190"/>
      <c r="E138" s="190"/>
      <c r="F138" s="191"/>
      <c r="G138" s="191"/>
      <c r="H138" s="191"/>
      <c r="I138" s="191"/>
      <c r="J138" s="88"/>
      <c r="K138" s="88"/>
      <c r="L138" s="88"/>
      <c r="M138" s="53">
        <f>M139+M140+M141+M142</f>
        <v>7844475</v>
      </c>
      <c r="N138" s="39">
        <f>N139+N140+N141+N142</f>
        <v>0</v>
      </c>
      <c r="O138" s="39">
        <f>O139+O140+O141+O142</f>
        <v>0</v>
      </c>
      <c r="P138" s="119">
        <f t="shared" si="10"/>
        <v>0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</row>
    <row r="139" spans="1:51" ht="51.75" customHeight="1">
      <c r="A139" s="106" t="s">
        <v>337</v>
      </c>
      <c r="B139" s="190">
        <v>17</v>
      </c>
      <c r="C139" s="190">
        <v>7</v>
      </c>
      <c r="D139" s="190">
        <v>81</v>
      </c>
      <c r="E139" s="190">
        <v>819</v>
      </c>
      <c r="F139" s="191" t="s">
        <v>14</v>
      </c>
      <c r="G139" s="191" t="s">
        <v>20</v>
      </c>
      <c r="H139" s="187" t="s">
        <v>205</v>
      </c>
      <c r="I139" s="191" t="s">
        <v>76</v>
      </c>
      <c r="J139" s="88" t="s">
        <v>63</v>
      </c>
      <c r="K139" s="88">
        <v>0.625</v>
      </c>
      <c r="L139" s="88">
        <v>2016</v>
      </c>
      <c r="M139" s="54">
        <v>517206</v>
      </c>
      <c r="N139" s="50"/>
      <c r="O139" s="50"/>
      <c r="P139" s="113">
        <f t="shared" si="10"/>
        <v>0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</row>
    <row r="140" spans="1:51" ht="51.75" customHeight="1">
      <c r="A140" s="106" t="s">
        <v>184</v>
      </c>
      <c r="B140" s="190">
        <v>17</v>
      </c>
      <c r="C140" s="190">
        <v>7</v>
      </c>
      <c r="D140" s="190">
        <v>81</v>
      </c>
      <c r="E140" s="190">
        <v>819</v>
      </c>
      <c r="F140" s="191" t="s">
        <v>14</v>
      </c>
      <c r="G140" s="191" t="s">
        <v>20</v>
      </c>
      <c r="H140" s="187" t="s">
        <v>205</v>
      </c>
      <c r="I140" s="191" t="s">
        <v>76</v>
      </c>
      <c r="J140" s="88" t="s">
        <v>63</v>
      </c>
      <c r="K140" s="88">
        <v>1.175</v>
      </c>
      <c r="L140" s="88">
        <v>2016</v>
      </c>
      <c r="M140" s="54">
        <v>2856473</v>
      </c>
      <c r="N140" s="50"/>
      <c r="O140" s="50"/>
      <c r="P140" s="113">
        <f t="shared" si="10"/>
        <v>0</v>
      </c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</row>
    <row r="141" spans="1:51" ht="50.25" customHeight="1">
      <c r="A141" s="102" t="s">
        <v>185</v>
      </c>
      <c r="B141" s="80">
        <v>17</v>
      </c>
      <c r="C141" s="80">
        <v>7</v>
      </c>
      <c r="D141" s="80">
        <v>81</v>
      </c>
      <c r="E141" s="80">
        <v>819</v>
      </c>
      <c r="F141" s="187" t="s">
        <v>14</v>
      </c>
      <c r="G141" s="187" t="s">
        <v>20</v>
      </c>
      <c r="H141" s="187" t="s">
        <v>205</v>
      </c>
      <c r="I141" s="187" t="s">
        <v>76</v>
      </c>
      <c r="J141" s="70" t="s">
        <v>63</v>
      </c>
      <c r="K141" s="70">
        <v>0.81</v>
      </c>
      <c r="L141" s="70">
        <v>2016</v>
      </c>
      <c r="M141" s="54">
        <v>1653138</v>
      </c>
      <c r="N141" s="57"/>
      <c r="O141" s="50"/>
      <c r="P141" s="113">
        <f t="shared" si="10"/>
        <v>0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</row>
    <row r="142" spans="1:51" ht="66" customHeight="1">
      <c r="A142" s="102" t="s">
        <v>186</v>
      </c>
      <c r="B142" s="80">
        <v>17</v>
      </c>
      <c r="C142" s="80">
        <v>7</v>
      </c>
      <c r="D142" s="80">
        <v>81</v>
      </c>
      <c r="E142" s="80">
        <v>819</v>
      </c>
      <c r="F142" s="187" t="s">
        <v>14</v>
      </c>
      <c r="G142" s="187" t="s">
        <v>20</v>
      </c>
      <c r="H142" s="187" t="s">
        <v>205</v>
      </c>
      <c r="I142" s="187" t="s">
        <v>76</v>
      </c>
      <c r="J142" s="70" t="s">
        <v>63</v>
      </c>
      <c r="K142" s="70">
        <v>0.32</v>
      </c>
      <c r="L142" s="70">
        <v>2016</v>
      </c>
      <c r="M142" s="54">
        <v>2817658</v>
      </c>
      <c r="N142" s="57"/>
      <c r="O142" s="50"/>
      <c r="P142" s="113">
        <f t="shared" si="10"/>
        <v>0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pans="1:51" ht="16.5" customHeight="1">
      <c r="A143" s="91" t="s">
        <v>60</v>
      </c>
      <c r="B143" s="80"/>
      <c r="C143" s="80"/>
      <c r="D143" s="80"/>
      <c r="E143" s="80"/>
      <c r="F143" s="187"/>
      <c r="G143" s="187"/>
      <c r="H143" s="187"/>
      <c r="I143" s="187"/>
      <c r="J143" s="70"/>
      <c r="K143" s="70"/>
      <c r="L143" s="70"/>
      <c r="M143" s="53">
        <f>M144</f>
        <v>4032914</v>
      </c>
      <c r="N143" s="39">
        <f>N144</f>
        <v>0</v>
      </c>
      <c r="O143" s="39">
        <f>O144</f>
        <v>0</v>
      </c>
      <c r="P143" s="119">
        <f t="shared" si="10"/>
        <v>0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</row>
    <row r="144" spans="1:51" ht="65.25" customHeight="1">
      <c r="A144" s="102" t="s">
        <v>130</v>
      </c>
      <c r="B144" s="80">
        <v>17</v>
      </c>
      <c r="C144" s="80">
        <v>7</v>
      </c>
      <c r="D144" s="80">
        <v>81</v>
      </c>
      <c r="E144" s="80">
        <v>819</v>
      </c>
      <c r="F144" s="187" t="s">
        <v>14</v>
      </c>
      <c r="G144" s="187" t="s">
        <v>20</v>
      </c>
      <c r="H144" s="187" t="s">
        <v>205</v>
      </c>
      <c r="I144" s="187" t="s">
        <v>76</v>
      </c>
      <c r="J144" s="70" t="s">
        <v>63</v>
      </c>
      <c r="K144" s="70">
        <v>1.5</v>
      </c>
      <c r="L144" s="70">
        <v>2016</v>
      </c>
      <c r="M144" s="54">
        <v>4032914</v>
      </c>
      <c r="N144" s="50"/>
      <c r="O144" s="50"/>
      <c r="P144" s="113">
        <f t="shared" si="10"/>
        <v>0</v>
      </c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</row>
    <row r="145" spans="1:51" ht="16.5" customHeight="1">
      <c r="A145" s="91" t="s">
        <v>118</v>
      </c>
      <c r="B145" s="80"/>
      <c r="C145" s="80"/>
      <c r="D145" s="80"/>
      <c r="E145" s="80"/>
      <c r="F145" s="187"/>
      <c r="G145" s="187"/>
      <c r="H145" s="187"/>
      <c r="I145" s="187"/>
      <c r="J145" s="70"/>
      <c r="K145" s="70"/>
      <c r="L145" s="70"/>
      <c r="M145" s="53">
        <f>M146+M147+M148</f>
        <v>6364174</v>
      </c>
      <c r="N145" s="39">
        <f>N146+N147+N148</f>
        <v>0</v>
      </c>
      <c r="O145" s="39">
        <f>O146+O147+O148</f>
        <v>0</v>
      </c>
      <c r="P145" s="119">
        <f t="shared" si="10"/>
        <v>0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</row>
    <row r="146" spans="1:51" ht="67.5" customHeight="1">
      <c r="A146" s="102" t="str">
        <f>'[1]Лист3 (2)'!$B$23</f>
        <v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</c>
      <c r="B146" s="80">
        <v>17</v>
      </c>
      <c r="C146" s="80">
        <v>7</v>
      </c>
      <c r="D146" s="80">
        <v>81</v>
      </c>
      <c r="E146" s="80">
        <v>819</v>
      </c>
      <c r="F146" s="187" t="s">
        <v>14</v>
      </c>
      <c r="G146" s="187" t="s">
        <v>20</v>
      </c>
      <c r="H146" s="187" t="s">
        <v>205</v>
      </c>
      <c r="I146" s="187" t="s">
        <v>76</v>
      </c>
      <c r="J146" s="70" t="s">
        <v>63</v>
      </c>
      <c r="K146" s="70">
        <v>1.204</v>
      </c>
      <c r="L146" s="70">
        <v>2016</v>
      </c>
      <c r="M146" s="54">
        <v>2653694</v>
      </c>
      <c r="N146" s="50"/>
      <c r="O146" s="50"/>
      <c r="P146" s="113">
        <f t="shared" si="10"/>
        <v>0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</row>
    <row r="147" spans="1:51" ht="50.25" customHeight="1">
      <c r="A147" s="102" t="str">
        <f>'[1]Лист3 (2)'!$B$24</f>
        <v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</c>
      <c r="B147" s="80">
        <v>17</v>
      </c>
      <c r="C147" s="80">
        <v>7</v>
      </c>
      <c r="D147" s="80">
        <v>81</v>
      </c>
      <c r="E147" s="80">
        <v>819</v>
      </c>
      <c r="F147" s="187" t="s">
        <v>14</v>
      </c>
      <c r="G147" s="187" t="s">
        <v>20</v>
      </c>
      <c r="H147" s="187" t="s">
        <v>205</v>
      </c>
      <c r="I147" s="187" t="s">
        <v>76</v>
      </c>
      <c r="J147" s="70" t="s">
        <v>63</v>
      </c>
      <c r="K147" s="70">
        <v>0.403</v>
      </c>
      <c r="L147" s="70">
        <v>2016</v>
      </c>
      <c r="M147" s="55">
        <v>956410</v>
      </c>
      <c r="N147" s="50"/>
      <c r="O147" s="50"/>
      <c r="P147" s="113">
        <f t="shared" si="10"/>
        <v>0</v>
      </c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</row>
    <row r="148" spans="1:51" ht="52.5" customHeight="1">
      <c r="A148" s="102" t="str">
        <f>'[1]Лист3 (2)'!$B$25</f>
        <v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</c>
      <c r="B148" s="80">
        <v>17</v>
      </c>
      <c r="C148" s="80">
        <v>7</v>
      </c>
      <c r="D148" s="80">
        <v>81</v>
      </c>
      <c r="E148" s="80">
        <v>819</v>
      </c>
      <c r="F148" s="187" t="s">
        <v>14</v>
      </c>
      <c r="G148" s="187" t="s">
        <v>20</v>
      </c>
      <c r="H148" s="187" t="s">
        <v>205</v>
      </c>
      <c r="I148" s="187" t="s">
        <v>76</v>
      </c>
      <c r="J148" s="70" t="s">
        <v>63</v>
      </c>
      <c r="K148" s="70">
        <v>1.155</v>
      </c>
      <c r="L148" s="70">
        <v>2016</v>
      </c>
      <c r="M148" s="55">
        <v>2754070</v>
      </c>
      <c r="N148" s="50"/>
      <c r="O148" s="50"/>
      <c r="P148" s="113">
        <f t="shared" si="10"/>
        <v>0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</row>
    <row r="149" spans="1:51" ht="15" customHeight="1">
      <c r="A149" s="91" t="s">
        <v>69</v>
      </c>
      <c r="B149" s="80"/>
      <c r="C149" s="80"/>
      <c r="D149" s="80"/>
      <c r="E149" s="80"/>
      <c r="F149" s="187"/>
      <c r="G149" s="187"/>
      <c r="H149" s="187"/>
      <c r="I149" s="187"/>
      <c r="J149" s="70"/>
      <c r="K149" s="70"/>
      <c r="L149" s="70"/>
      <c r="M149" s="56">
        <f>M150</f>
        <v>2855159</v>
      </c>
      <c r="N149" s="39">
        <f>N150</f>
        <v>0</v>
      </c>
      <c r="O149" s="39">
        <f>O150</f>
        <v>0</v>
      </c>
      <c r="P149" s="119">
        <f t="shared" si="10"/>
        <v>0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pans="1:51" ht="51.75" customHeight="1">
      <c r="A150" s="102" t="str">
        <f>'[1]Лист3 (2)'!$B$26</f>
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</v>
      </c>
      <c r="B150" s="80">
        <v>17</v>
      </c>
      <c r="C150" s="80">
        <v>7</v>
      </c>
      <c r="D150" s="80">
        <v>81</v>
      </c>
      <c r="E150" s="80">
        <v>819</v>
      </c>
      <c r="F150" s="187" t="s">
        <v>14</v>
      </c>
      <c r="G150" s="187" t="s">
        <v>20</v>
      </c>
      <c r="H150" s="187" t="s">
        <v>205</v>
      </c>
      <c r="I150" s="187" t="s">
        <v>76</v>
      </c>
      <c r="J150" s="70" t="s">
        <v>63</v>
      </c>
      <c r="K150" s="70">
        <v>0.98</v>
      </c>
      <c r="L150" s="70">
        <v>2016</v>
      </c>
      <c r="M150" s="55">
        <v>2855159</v>
      </c>
      <c r="N150" s="50"/>
      <c r="O150" s="50"/>
      <c r="P150" s="113">
        <f t="shared" si="10"/>
        <v>0</v>
      </c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pans="1:51" ht="15" customHeight="1">
      <c r="A151" s="91" t="s">
        <v>119</v>
      </c>
      <c r="B151" s="80"/>
      <c r="C151" s="80"/>
      <c r="D151" s="80"/>
      <c r="E151" s="80"/>
      <c r="F151" s="187"/>
      <c r="G151" s="187"/>
      <c r="H151" s="187"/>
      <c r="I151" s="187"/>
      <c r="J151" s="70"/>
      <c r="K151" s="70"/>
      <c r="L151" s="70"/>
      <c r="M151" s="56">
        <f>M152+M153+M154</f>
        <v>18459762</v>
      </c>
      <c r="N151" s="39">
        <f>N152+N153+N154</f>
        <v>0</v>
      </c>
      <c r="O151" s="39">
        <f>O152+O153+O154</f>
        <v>0</v>
      </c>
      <c r="P151" s="119">
        <f t="shared" si="10"/>
        <v>0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</row>
    <row r="152" spans="1:51" ht="54" customHeight="1">
      <c r="A152" s="102" t="s">
        <v>310</v>
      </c>
      <c r="B152" s="80">
        <v>17</v>
      </c>
      <c r="C152" s="80">
        <v>7</v>
      </c>
      <c r="D152" s="80">
        <v>81</v>
      </c>
      <c r="E152" s="80">
        <v>819</v>
      </c>
      <c r="F152" s="187" t="s">
        <v>14</v>
      </c>
      <c r="G152" s="187" t="s">
        <v>20</v>
      </c>
      <c r="H152" s="187" t="s">
        <v>204</v>
      </c>
      <c r="I152" s="187" t="s">
        <v>76</v>
      </c>
      <c r="J152" s="70" t="s">
        <v>63</v>
      </c>
      <c r="K152" s="70">
        <v>5.436</v>
      </c>
      <c r="L152" s="70">
        <v>2016</v>
      </c>
      <c r="M152" s="55">
        <v>14533941</v>
      </c>
      <c r="N152" s="50"/>
      <c r="O152" s="50"/>
      <c r="P152" s="113">
        <f t="shared" si="10"/>
        <v>0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</row>
    <row r="153" spans="1:51" ht="67.5" customHeight="1">
      <c r="A153" s="102" t="str">
        <f>'[1]Лист3 (2)'!$B$28</f>
        <v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</c>
      <c r="B153" s="80">
        <v>17</v>
      </c>
      <c r="C153" s="80">
        <v>7</v>
      </c>
      <c r="D153" s="80">
        <v>81</v>
      </c>
      <c r="E153" s="80">
        <v>819</v>
      </c>
      <c r="F153" s="187" t="s">
        <v>14</v>
      </c>
      <c r="G153" s="187" t="s">
        <v>20</v>
      </c>
      <c r="H153" s="187" t="s">
        <v>204</v>
      </c>
      <c r="I153" s="187" t="s">
        <v>76</v>
      </c>
      <c r="J153" s="70" t="s">
        <v>63</v>
      </c>
      <c r="K153" s="70">
        <v>1.014</v>
      </c>
      <c r="L153" s="70">
        <v>2016</v>
      </c>
      <c r="M153" s="55">
        <v>2995035</v>
      </c>
      <c r="N153" s="50"/>
      <c r="O153" s="50"/>
      <c r="P153" s="113">
        <f t="shared" si="10"/>
        <v>0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pans="1:51" ht="66" customHeight="1">
      <c r="A154" s="102" t="s">
        <v>307</v>
      </c>
      <c r="B154" s="80">
        <v>17</v>
      </c>
      <c r="C154" s="80">
        <v>7</v>
      </c>
      <c r="D154" s="80">
        <v>81</v>
      </c>
      <c r="E154" s="80">
        <v>819</v>
      </c>
      <c r="F154" s="187" t="s">
        <v>14</v>
      </c>
      <c r="G154" s="187" t="s">
        <v>20</v>
      </c>
      <c r="H154" s="187" t="s">
        <v>204</v>
      </c>
      <c r="I154" s="187" t="s">
        <v>76</v>
      </c>
      <c r="J154" s="70" t="s">
        <v>63</v>
      </c>
      <c r="K154" s="70">
        <v>0.321</v>
      </c>
      <c r="L154" s="70">
        <v>2016</v>
      </c>
      <c r="M154" s="55">
        <v>930786</v>
      </c>
      <c r="N154" s="50"/>
      <c r="O154" s="50"/>
      <c r="P154" s="113">
        <f t="shared" si="10"/>
        <v>0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</row>
    <row r="155" spans="1:51" ht="18" customHeight="1">
      <c r="A155" s="91" t="s">
        <v>80</v>
      </c>
      <c r="B155" s="80"/>
      <c r="C155" s="80"/>
      <c r="D155" s="80"/>
      <c r="E155" s="80"/>
      <c r="F155" s="187"/>
      <c r="G155" s="187"/>
      <c r="H155" s="187"/>
      <c r="I155" s="187"/>
      <c r="J155" s="70"/>
      <c r="K155" s="70"/>
      <c r="L155" s="70"/>
      <c r="M155" s="56">
        <f>M156+M157</f>
        <v>9226951</v>
      </c>
      <c r="N155" s="39">
        <f>N156+N157</f>
        <v>0</v>
      </c>
      <c r="O155" s="39">
        <f>O156+O157</f>
        <v>0</v>
      </c>
      <c r="P155" s="119">
        <f t="shared" si="10"/>
        <v>0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ht="68.25" customHeight="1">
      <c r="A156" s="102" t="s">
        <v>309</v>
      </c>
      <c r="B156" s="80">
        <v>17</v>
      </c>
      <c r="C156" s="80">
        <v>7</v>
      </c>
      <c r="D156" s="80">
        <v>81</v>
      </c>
      <c r="E156" s="80">
        <v>819</v>
      </c>
      <c r="F156" s="187" t="s">
        <v>14</v>
      </c>
      <c r="G156" s="187" t="s">
        <v>20</v>
      </c>
      <c r="H156" s="187" t="s">
        <v>204</v>
      </c>
      <c r="I156" s="187" t="s">
        <v>76</v>
      </c>
      <c r="J156" s="70" t="s">
        <v>63</v>
      </c>
      <c r="K156" s="70">
        <v>0.695</v>
      </c>
      <c r="L156" s="70">
        <v>2016</v>
      </c>
      <c r="M156" s="55">
        <v>2118489</v>
      </c>
      <c r="N156" s="50"/>
      <c r="O156" s="50"/>
      <c r="P156" s="113">
        <f t="shared" si="10"/>
        <v>0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ht="68.25" customHeight="1">
      <c r="A157" s="102" t="s">
        <v>308</v>
      </c>
      <c r="B157" s="80">
        <v>17</v>
      </c>
      <c r="C157" s="80">
        <v>7</v>
      </c>
      <c r="D157" s="80">
        <v>81</v>
      </c>
      <c r="E157" s="80">
        <v>819</v>
      </c>
      <c r="F157" s="187" t="s">
        <v>14</v>
      </c>
      <c r="G157" s="187" t="s">
        <v>20</v>
      </c>
      <c r="H157" s="187" t="s">
        <v>204</v>
      </c>
      <c r="I157" s="187" t="s">
        <v>76</v>
      </c>
      <c r="J157" s="70" t="s">
        <v>63</v>
      </c>
      <c r="K157" s="70">
        <v>0.933</v>
      </c>
      <c r="L157" s="70">
        <v>2016</v>
      </c>
      <c r="M157" s="55">
        <v>7108462</v>
      </c>
      <c r="N157" s="50"/>
      <c r="O157" s="50"/>
      <c r="P157" s="113">
        <f t="shared" si="10"/>
        <v>0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pans="1:51" ht="15.75" customHeight="1">
      <c r="A158" s="91" t="s">
        <v>92</v>
      </c>
      <c r="B158" s="80"/>
      <c r="C158" s="80"/>
      <c r="D158" s="80"/>
      <c r="E158" s="80"/>
      <c r="F158" s="187"/>
      <c r="G158" s="187"/>
      <c r="H158" s="187"/>
      <c r="I158" s="187"/>
      <c r="J158" s="70"/>
      <c r="K158" s="70"/>
      <c r="L158" s="70"/>
      <c r="M158" s="56">
        <f>M159+M160+M161</f>
        <v>13082954</v>
      </c>
      <c r="N158" s="39">
        <f>N159+N160+N161</f>
        <v>0</v>
      </c>
      <c r="O158" s="39">
        <f>O159+O160+O161</f>
        <v>0</v>
      </c>
      <c r="P158" s="119">
        <f t="shared" si="10"/>
        <v>0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</row>
    <row r="159" spans="1:51" ht="64.5" customHeight="1">
      <c r="A159" s="102" t="s">
        <v>311</v>
      </c>
      <c r="B159" s="80">
        <v>17</v>
      </c>
      <c r="C159" s="80">
        <v>7</v>
      </c>
      <c r="D159" s="80">
        <v>81</v>
      </c>
      <c r="E159" s="80">
        <v>819</v>
      </c>
      <c r="F159" s="187" t="s">
        <v>14</v>
      </c>
      <c r="G159" s="187" t="s">
        <v>20</v>
      </c>
      <c r="H159" s="187" t="s">
        <v>204</v>
      </c>
      <c r="I159" s="187" t="s">
        <v>76</v>
      </c>
      <c r="J159" s="70" t="s">
        <v>63</v>
      </c>
      <c r="K159" s="70">
        <v>1.226</v>
      </c>
      <c r="L159" s="70">
        <v>2016</v>
      </c>
      <c r="M159" s="55">
        <v>2434803</v>
      </c>
      <c r="N159" s="50"/>
      <c r="O159" s="50"/>
      <c r="P159" s="113">
        <f t="shared" si="10"/>
        <v>0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</row>
    <row r="160" spans="1:51" ht="67.5" customHeight="1">
      <c r="A160" s="102" t="s">
        <v>312</v>
      </c>
      <c r="B160" s="80">
        <v>17</v>
      </c>
      <c r="C160" s="80">
        <v>7</v>
      </c>
      <c r="D160" s="80">
        <v>81</v>
      </c>
      <c r="E160" s="80">
        <v>819</v>
      </c>
      <c r="F160" s="187" t="s">
        <v>14</v>
      </c>
      <c r="G160" s="187" t="s">
        <v>20</v>
      </c>
      <c r="H160" s="187" t="s">
        <v>204</v>
      </c>
      <c r="I160" s="187" t="s">
        <v>76</v>
      </c>
      <c r="J160" s="70" t="s">
        <v>63</v>
      </c>
      <c r="K160" s="70">
        <v>2.673</v>
      </c>
      <c r="L160" s="70">
        <v>2016</v>
      </c>
      <c r="M160" s="55">
        <v>6396264</v>
      </c>
      <c r="N160" s="50"/>
      <c r="O160" s="50"/>
      <c r="P160" s="113">
        <f t="shared" si="10"/>
        <v>0</v>
      </c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</row>
    <row r="161" spans="1:51" ht="75.75" customHeight="1">
      <c r="A161" s="102" t="s">
        <v>313</v>
      </c>
      <c r="B161" s="80">
        <v>17</v>
      </c>
      <c r="C161" s="80">
        <v>7</v>
      </c>
      <c r="D161" s="80">
        <v>81</v>
      </c>
      <c r="E161" s="80">
        <v>819</v>
      </c>
      <c r="F161" s="187" t="s">
        <v>14</v>
      </c>
      <c r="G161" s="187" t="s">
        <v>20</v>
      </c>
      <c r="H161" s="187" t="s">
        <v>204</v>
      </c>
      <c r="I161" s="187" t="s">
        <v>76</v>
      </c>
      <c r="J161" s="70" t="s">
        <v>63</v>
      </c>
      <c r="K161" s="70">
        <v>1.567</v>
      </c>
      <c r="L161" s="70">
        <v>2016</v>
      </c>
      <c r="M161" s="55">
        <v>4251887</v>
      </c>
      <c r="N161" s="50"/>
      <c r="O161" s="50"/>
      <c r="P161" s="113">
        <f t="shared" si="10"/>
        <v>0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</row>
    <row r="162" spans="1:51" ht="18" customHeight="1">
      <c r="A162" s="91" t="s">
        <v>131</v>
      </c>
      <c r="B162" s="80"/>
      <c r="C162" s="80"/>
      <c r="D162" s="80"/>
      <c r="E162" s="80"/>
      <c r="F162" s="187"/>
      <c r="G162" s="187"/>
      <c r="H162" s="187"/>
      <c r="I162" s="187"/>
      <c r="J162" s="70"/>
      <c r="K162" s="70"/>
      <c r="L162" s="70"/>
      <c r="M162" s="56">
        <f>M163</f>
        <v>1081559</v>
      </c>
      <c r="N162" s="39">
        <f>N163</f>
        <v>0</v>
      </c>
      <c r="O162" s="39">
        <f>O163</f>
        <v>0</v>
      </c>
      <c r="P162" s="119">
        <f t="shared" si="10"/>
        <v>0</v>
      </c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</row>
    <row r="163" spans="1:51" ht="57" customHeight="1">
      <c r="A163" s="102" t="s">
        <v>132</v>
      </c>
      <c r="B163" s="80">
        <v>17</v>
      </c>
      <c r="C163" s="80">
        <v>7</v>
      </c>
      <c r="D163" s="80">
        <v>81</v>
      </c>
      <c r="E163" s="80">
        <v>819</v>
      </c>
      <c r="F163" s="187" t="s">
        <v>14</v>
      </c>
      <c r="G163" s="187" t="s">
        <v>20</v>
      </c>
      <c r="H163" s="187" t="s">
        <v>205</v>
      </c>
      <c r="I163" s="187" t="s">
        <v>76</v>
      </c>
      <c r="J163" s="70" t="s">
        <v>63</v>
      </c>
      <c r="K163" s="70">
        <v>0.675</v>
      </c>
      <c r="L163" s="70">
        <v>2016</v>
      </c>
      <c r="M163" s="55">
        <v>1081559</v>
      </c>
      <c r="N163" s="50"/>
      <c r="O163" s="50"/>
      <c r="P163" s="113">
        <f t="shared" si="10"/>
        <v>0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pans="1:51" ht="17.25" customHeight="1">
      <c r="A164" s="91" t="s">
        <v>71</v>
      </c>
      <c r="B164" s="80"/>
      <c r="C164" s="80"/>
      <c r="D164" s="80"/>
      <c r="E164" s="80"/>
      <c r="F164" s="187"/>
      <c r="G164" s="187"/>
      <c r="H164" s="187"/>
      <c r="I164" s="187"/>
      <c r="J164" s="70"/>
      <c r="K164" s="70"/>
      <c r="L164" s="70"/>
      <c r="M164" s="56">
        <f>M165</f>
        <v>5221264</v>
      </c>
      <c r="N164" s="39">
        <f>N165</f>
        <v>0</v>
      </c>
      <c r="O164" s="39">
        <f>O165</f>
        <v>0</v>
      </c>
      <c r="P164" s="119">
        <f t="shared" si="10"/>
        <v>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</row>
    <row r="165" spans="1:51" s="12" customFormat="1" ht="29.25" customHeight="1">
      <c r="A165" s="102" t="str">
        <f>'[1]Лист3 (2)'!$B$35</f>
        <v>Строительство автомобильной дороги Кветунь-Удолье  в Трубчевском районе Брянской области</v>
      </c>
      <c r="B165" s="80">
        <v>17</v>
      </c>
      <c r="C165" s="80">
        <v>7</v>
      </c>
      <c r="D165" s="80">
        <v>81</v>
      </c>
      <c r="E165" s="80">
        <v>819</v>
      </c>
      <c r="F165" s="187" t="s">
        <v>14</v>
      </c>
      <c r="G165" s="187" t="s">
        <v>20</v>
      </c>
      <c r="H165" s="187" t="s">
        <v>204</v>
      </c>
      <c r="I165" s="187" t="s">
        <v>76</v>
      </c>
      <c r="J165" s="70" t="s">
        <v>63</v>
      </c>
      <c r="K165" s="70">
        <v>1.187</v>
      </c>
      <c r="L165" s="70">
        <v>2016</v>
      </c>
      <c r="M165" s="55">
        <v>5221264</v>
      </c>
      <c r="N165" s="50"/>
      <c r="O165" s="50"/>
      <c r="P165" s="113">
        <f t="shared" si="10"/>
        <v>0</v>
      </c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</row>
    <row r="166" spans="1:51" s="12" customFormat="1" ht="18.75" customHeight="1">
      <c r="A166" s="91" t="s">
        <v>269</v>
      </c>
      <c r="B166" s="79">
        <v>17</v>
      </c>
      <c r="C166" s="79">
        <v>7</v>
      </c>
      <c r="D166" s="79">
        <v>81</v>
      </c>
      <c r="E166" s="79">
        <v>819</v>
      </c>
      <c r="F166" s="186" t="s">
        <v>14</v>
      </c>
      <c r="G166" s="186" t="s">
        <v>20</v>
      </c>
      <c r="H166" s="186" t="s">
        <v>204</v>
      </c>
      <c r="I166" s="186" t="s">
        <v>76</v>
      </c>
      <c r="J166" s="70"/>
      <c r="K166" s="70"/>
      <c r="L166" s="70"/>
      <c r="M166" s="56">
        <v>101400</v>
      </c>
      <c r="N166" s="39"/>
      <c r="O166" s="50"/>
      <c r="P166" s="113">
        <f t="shared" si="10"/>
        <v>0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</row>
    <row r="167" spans="1:51" ht="16.5" customHeight="1">
      <c r="A167" s="79" t="s">
        <v>21</v>
      </c>
      <c r="B167" s="171" t="s">
        <v>42</v>
      </c>
      <c r="C167" s="171" t="s">
        <v>10</v>
      </c>
      <c r="D167" s="171">
        <v>81</v>
      </c>
      <c r="E167" s="171" t="s">
        <v>29</v>
      </c>
      <c r="F167" s="171" t="s">
        <v>15</v>
      </c>
      <c r="G167" s="171" t="s">
        <v>0</v>
      </c>
      <c r="H167" s="172"/>
      <c r="I167" s="172"/>
      <c r="J167" s="71"/>
      <c r="K167" s="70"/>
      <c r="L167" s="64"/>
      <c r="M167" s="44">
        <f>M168</f>
        <v>27287212</v>
      </c>
      <c r="N167" s="44">
        <f>N168</f>
        <v>4245910</v>
      </c>
      <c r="O167" s="44">
        <f>O168</f>
        <v>871950</v>
      </c>
      <c r="P167" s="119">
        <f t="shared" si="10"/>
        <v>3.1954528736757712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</row>
    <row r="168" spans="1:51" ht="16.5" customHeight="1">
      <c r="A168" s="79" t="s">
        <v>23</v>
      </c>
      <c r="B168" s="171" t="s">
        <v>42</v>
      </c>
      <c r="C168" s="171" t="s">
        <v>10</v>
      </c>
      <c r="D168" s="171">
        <v>81</v>
      </c>
      <c r="E168" s="171" t="s">
        <v>29</v>
      </c>
      <c r="F168" s="171" t="s">
        <v>15</v>
      </c>
      <c r="G168" s="171" t="s">
        <v>13</v>
      </c>
      <c r="H168" s="172"/>
      <c r="I168" s="172"/>
      <c r="J168" s="71"/>
      <c r="K168" s="70"/>
      <c r="L168" s="64"/>
      <c r="M168" s="44">
        <f>M169+M170</f>
        <v>27287212</v>
      </c>
      <c r="N168" s="44">
        <f>N169+N170</f>
        <v>4245910</v>
      </c>
      <c r="O168" s="44">
        <f>O169+O170</f>
        <v>871950</v>
      </c>
      <c r="P168" s="119">
        <f t="shared" si="10"/>
        <v>3.1954528736757712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</row>
    <row r="169" spans="1:51" ht="26.25" customHeight="1">
      <c r="A169" s="79" t="s">
        <v>79</v>
      </c>
      <c r="B169" s="171" t="s">
        <v>42</v>
      </c>
      <c r="C169" s="171" t="s">
        <v>10</v>
      </c>
      <c r="D169" s="171">
        <v>81</v>
      </c>
      <c r="E169" s="171" t="s">
        <v>29</v>
      </c>
      <c r="F169" s="171" t="s">
        <v>15</v>
      </c>
      <c r="G169" s="171" t="s">
        <v>13</v>
      </c>
      <c r="H169" s="171">
        <v>11270</v>
      </c>
      <c r="I169" s="171" t="s">
        <v>0</v>
      </c>
      <c r="J169" s="71"/>
      <c r="K169" s="70"/>
      <c r="L169" s="64"/>
      <c r="M169" s="44">
        <f aca="true" t="shared" si="11" ref="M169:O170">M171</f>
        <v>4390512</v>
      </c>
      <c r="N169" s="44">
        <f t="shared" si="11"/>
        <v>1747632</v>
      </c>
      <c r="O169" s="44">
        <f t="shared" si="11"/>
        <v>608511</v>
      </c>
      <c r="P169" s="119">
        <f t="shared" si="10"/>
        <v>13.859681968754442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</row>
    <row r="170" spans="1:51" ht="14.25" customHeight="1">
      <c r="A170" s="79" t="s">
        <v>125</v>
      </c>
      <c r="B170" s="171" t="s">
        <v>42</v>
      </c>
      <c r="C170" s="171" t="s">
        <v>10</v>
      </c>
      <c r="D170" s="171">
        <v>81</v>
      </c>
      <c r="E170" s="171" t="s">
        <v>29</v>
      </c>
      <c r="F170" s="171" t="s">
        <v>15</v>
      </c>
      <c r="G170" s="171" t="s">
        <v>13</v>
      </c>
      <c r="H170" s="171" t="s">
        <v>204</v>
      </c>
      <c r="I170" s="171"/>
      <c r="J170" s="71"/>
      <c r="K170" s="70"/>
      <c r="L170" s="64"/>
      <c r="M170" s="44">
        <f t="shared" si="11"/>
        <v>22896700</v>
      </c>
      <c r="N170" s="44">
        <f t="shared" si="11"/>
        <v>2498278</v>
      </c>
      <c r="O170" s="44">
        <f t="shared" si="11"/>
        <v>263439</v>
      </c>
      <c r="P170" s="119">
        <f t="shared" si="10"/>
        <v>1.1505544467106614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</row>
    <row r="171" spans="1:51" ht="17.25" customHeight="1">
      <c r="A171" s="206" t="s">
        <v>75</v>
      </c>
      <c r="B171" s="171" t="s">
        <v>42</v>
      </c>
      <c r="C171" s="171" t="s">
        <v>10</v>
      </c>
      <c r="D171" s="171">
        <v>81</v>
      </c>
      <c r="E171" s="171" t="s">
        <v>29</v>
      </c>
      <c r="F171" s="171" t="s">
        <v>15</v>
      </c>
      <c r="G171" s="171" t="s">
        <v>13</v>
      </c>
      <c r="H171" s="171">
        <v>11270</v>
      </c>
      <c r="I171" s="171" t="s">
        <v>76</v>
      </c>
      <c r="J171" s="71"/>
      <c r="K171" s="70"/>
      <c r="L171" s="64"/>
      <c r="M171" s="44">
        <f aca="true" t="shared" si="12" ref="M171:O172">M173+M184</f>
        <v>4390512</v>
      </c>
      <c r="N171" s="44">
        <f t="shared" si="12"/>
        <v>1747632</v>
      </c>
      <c r="O171" s="44">
        <f t="shared" si="12"/>
        <v>608511</v>
      </c>
      <c r="P171" s="119">
        <f t="shared" si="10"/>
        <v>13.859681968754442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</row>
    <row r="172" spans="1:51" ht="21" customHeight="1">
      <c r="A172" s="207"/>
      <c r="B172" s="171" t="s">
        <v>42</v>
      </c>
      <c r="C172" s="171" t="s">
        <v>10</v>
      </c>
      <c r="D172" s="171">
        <v>81</v>
      </c>
      <c r="E172" s="171" t="s">
        <v>29</v>
      </c>
      <c r="F172" s="171" t="s">
        <v>15</v>
      </c>
      <c r="G172" s="171" t="s">
        <v>13</v>
      </c>
      <c r="H172" s="171" t="s">
        <v>204</v>
      </c>
      <c r="I172" s="171" t="s">
        <v>76</v>
      </c>
      <c r="J172" s="71"/>
      <c r="K172" s="70"/>
      <c r="L172" s="64"/>
      <c r="M172" s="44">
        <f t="shared" si="12"/>
        <v>22896700</v>
      </c>
      <c r="N172" s="44">
        <f t="shared" si="12"/>
        <v>2498278</v>
      </c>
      <c r="O172" s="44">
        <f t="shared" si="12"/>
        <v>263439</v>
      </c>
      <c r="P172" s="119">
        <f t="shared" si="10"/>
        <v>1.1505544467106614</v>
      </c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</row>
    <row r="173" spans="1:51" ht="14.25" customHeight="1">
      <c r="A173" s="206" t="s">
        <v>83</v>
      </c>
      <c r="B173" s="171" t="s">
        <v>42</v>
      </c>
      <c r="C173" s="171" t="s">
        <v>10</v>
      </c>
      <c r="D173" s="171">
        <v>81</v>
      </c>
      <c r="E173" s="171" t="s">
        <v>29</v>
      </c>
      <c r="F173" s="171" t="s">
        <v>15</v>
      </c>
      <c r="G173" s="171" t="s">
        <v>13</v>
      </c>
      <c r="H173" s="171">
        <v>11270</v>
      </c>
      <c r="I173" s="171" t="s">
        <v>76</v>
      </c>
      <c r="J173" s="71"/>
      <c r="K173" s="70"/>
      <c r="L173" s="64"/>
      <c r="M173" s="39">
        <f>M181</f>
        <v>20060</v>
      </c>
      <c r="N173" s="39">
        <f>N181</f>
        <v>0</v>
      </c>
      <c r="O173" s="39">
        <f>O181</f>
        <v>20060</v>
      </c>
      <c r="P173" s="119">
        <f t="shared" si="10"/>
        <v>100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</row>
    <row r="174" spans="1:51" ht="15.75" customHeight="1">
      <c r="A174" s="207"/>
      <c r="B174" s="171" t="s">
        <v>42</v>
      </c>
      <c r="C174" s="171" t="s">
        <v>10</v>
      </c>
      <c r="D174" s="171">
        <v>81</v>
      </c>
      <c r="E174" s="171" t="s">
        <v>29</v>
      </c>
      <c r="F174" s="171" t="s">
        <v>15</v>
      </c>
      <c r="G174" s="171" t="s">
        <v>13</v>
      </c>
      <c r="H174" s="171" t="s">
        <v>204</v>
      </c>
      <c r="I174" s="171" t="s">
        <v>76</v>
      </c>
      <c r="J174" s="71"/>
      <c r="K174" s="70"/>
      <c r="L174" s="64"/>
      <c r="M174" s="39">
        <f>M175+M177+M179</f>
        <v>1079100</v>
      </c>
      <c r="N174" s="39">
        <f>N175+N177+N179</f>
        <v>263439</v>
      </c>
      <c r="O174" s="39">
        <f>O175+O177+O179</f>
        <v>263439</v>
      </c>
      <c r="P174" s="119">
        <f t="shared" si="10"/>
        <v>24.412844036697248</v>
      </c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</row>
    <row r="175" spans="1:51" ht="18" customHeight="1">
      <c r="A175" s="91" t="s">
        <v>225</v>
      </c>
      <c r="B175" s="171"/>
      <c r="C175" s="171"/>
      <c r="D175" s="171"/>
      <c r="E175" s="171"/>
      <c r="F175" s="171"/>
      <c r="G175" s="171"/>
      <c r="H175" s="171"/>
      <c r="I175" s="171"/>
      <c r="J175" s="71"/>
      <c r="K175" s="70"/>
      <c r="L175" s="64"/>
      <c r="M175" s="39">
        <f>M176</f>
        <v>501030</v>
      </c>
      <c r="N175" s="39">
        <f>N176</f>
        <v>0</v>
      </c>
      <c r="O175" s="39">
        <f>O176</f>
        <v>0</v>
      </c>
      <c r="P175" s="119">
        <f t="shared" si="10"/>
        <v>0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</row>
    <row r="176" spans="1:51" ht="27.75" customHeight="1">
      <c r="A176" s="102" t="s">
        <v>260</v>
      </c>
      <c r="B176" s="172" t="s">
        <v>42</v>
      </c>
      <c r="C176" s="172" t="s">
        <v>10</v>
      </c>
      <c r="D176" s="172">
        <v>81</v>
      </c>
      <c r="E176" s="172" t="s">
        <v>29</v>
      </c>
      <c r="F176" s="172" t="s">
        <v>15</v>
      </c>
      <c r="G176" s="172" t="s">
        <v>13</v>
      </c>
      <c r="H176" s="172" t="s">
        <v>204</v>
      </c>
      <c r="I176" s="172" t="s">
        <v>76</v>
      </c>
      <c r="J176" s="71" t="s">
        <v>63</v>
      </c>
      <c r="K176" s="70">
        <v>0.89</v>
      </c>
      <c r="L176" s="64">
        <v>2016</v>
      </c>
      <c r="M176" s="57">
        <v>501030</v>
      </c>
      <c r="N176" s="50"/>
      <c r="O176" s="50"/>
      <c r="P176" s="113">
        <f t="shared" si="10"/>
        <v>0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</row>
    <row r="177" spans="1:51" ht="12.75">
      <c r="A177" s="91" t="s">
        <v>258</v>
      </c>
      <c r="B177" s="171"/>
      <c r="C177" s="171"/>
      <c r="D177" s="171"/>
      <c r="E177" s="171"/>
      <c r="F177" s="171"/>
      <c r="G177" s="171"/>
      <c r="H177" s="171"/>
      <c r="I177" s="171"/>
      <c r="J177" s="71"/>
      <c r="K177" s="70"/>
      <c r="L177" s="64"/>
      <c r="M177" s="39">
        <f>M178</f>
        <v>300330</v>
      </c>
      <c r="N177" s="39">
        <f>N178</f>
        <v>0</v>
      </c>
      <c r="O177" s="39">
        <f>O178</f>
        <v>0</v>
      </c>
      <c r="P177" s="119">
        <f t="shared" si="10"/>
        <v>0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</row>
    <row r="178" spans="1:51" ht="14.25" customHeight="1">
      <c r="A178" s="102" t="s">
        <v>259</v>
      </c>
      <c r="B178" s="172" t="s">
        <v>42</v>
      </c>
      <c r="C178" s="172" t="s">
        <v>10</v>
      </c>
      <c r="D178" s="172">
        <v>81</v>
      </c>
      <c r="E178" s="172" t="s">
        <v>29</v>
      </c>
      <c r="F178" s="172" t="s">
        <v>15</v>
      </c>
      <c r="G178" s="172" t="s">
        <v>13</v>
      </c>
      <c r="H178" s="172" t="s">
        <v>204</v>
      </c>
      <c r="I178" s="172" t="s">
        <v>76</v>
      </c>
      <c r="J178" s="71" t="s">
        <v>63</v>
      </c>
      <c r="K178" s="70">
        <v>1.122</v>
      </c>
      <c r="L178" s="64">
        <v>2016</v>
      </c>
      <c r="M178" s="57">
        <v>300330</v>
      </c>
      <c r="N178" s="50"/>
      <c r="O178" s="50"/>
      <c r="P178" s="113">
        <f t="shared" si="10"/>
        <v>0</v>
      </c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</row>
    <row r="179" spans="1:51" ht="16.5" customHeight="1">
      <c r="A179" s="91" t="s">
        <v>62</v>
      </c>
      <c r="B179" s="172"/>
      <c r="C179" s="172"/>
      <c r="D179" s="172"/>
      <c r="E179" s="172"/>
      <c r="F179" s="172"/>
      <c r="G179" s="172"/>
      <c r="H179" s="172"/>
      <c r="I179" s="172"/>
      <c r="J179" s="70"/>
      <c r="K179" s="70"/>
      <c r="L179" s="64"/>
      <c r="M179" s="53">
        <f>M180</f>
        <v>277740</v>
      </c>
      <c r="N179" s="39">
        <f>N180</f>
        <v>263439</v>
      </c>
      <c r="O179" s="39">
        <f>O180</f>
        <v>263439</v>
      </c>
      <c r="P179" s="119">
        <f t="shared" si="10"/>
        <v>94.85093972780298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</row>
    <row r="180" spans="1:51" ht="18" customHeight="1">
      <c r="A180" s="102" t="s">
        <v>257</v>
      </c>
      <c r="B180" s="172" t="s">
        <v>42</v>
      </c>
      <c r="C180" s="172" t="s">
        <v>10</v>
      </c>
      <c r="D180" s="172">
        <v>81</v>
      </c>
      <c r="E180" s="172" t="s">
        <v>29</v>
      </c>
      <c r="F180" s="172" t="s">
        <v>15</v>
      </c>
      <c r="G180" s="172" t="s">
        <v>13</v>
      </c>
      <c r="H180" s="172" t="s">
        <v>204</v>
      </c>
      <c r="I180" s="172" t="s">
        <v>76</v>
      </c>
      <c r="J180" s="70" t="s">
        <v>63</v>
      </c>
      <c r="K180" s="70">
        <v>2.124</v>
      </c>
      <c r="L180" s="64">
        <v>2016</v>
      </c>
      <c r="M180" s="109">
        <f>176700+101140-100</f>
        <v>277740</v>
      </c>
      <c r="N180" s="50">
        <v>263439</v>
      </c>
      <c r="O180" s="50">
        <v>263439</v>
      </c>
      <c r="P180" s="113">
        <f t="shared" si="10"/>
        <v>94.85093972780298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</row>
    <row r="181" spans="1:16" s="16" customFormat="1" ht="14.25" customHeight="1">
      <c r="A181" s="91" t="s">
        <v>218</v>
      </c>
      <c r="B181" s="172"/>
      <c r="C181" s="172"/>
      <c r="D181" s="172"/>
      <c r="E181" s="172"/>
      <c r="F181" s="185"/>
      <c r="G181" s="185"/>
      <c r="H181" s="172"/>
      <c r="I181" s="172"/>
      <c r="J181" s="70"/>
      <c r="K181" s="70"/>
      <c r="L181" s="70"/>
      <c r="M181" s="58">
        <f>M182</f>
        <v>20060</v>
      </c>
      <c r="N181" s="40">
        <f>N182</f>
        <v>0</v>
      </c>
      <c r="O181" s="40">
        <f>O182</f>
        <v>20060</v>
      </c>
      <c r="P181" s="119">
        <f t="shared" si="10"/>
        <v>100</v>
      </c>
    </row>
    <row r="182" spans="1:16" s="16" customFormat="1" ht="16.5" customHeight="1">
      <c r="A182" s="102" t="s">
        <v>219</v>
      </c>
      <c r="B182" s="172" t="s">
        <v>42</v>
      </c>
      <c r="C182" s="172" t="s">
        <v>10</v>
      </c>
      <c r="D182" s="172">
        <v>81</v>
      </c>
      <c r="E182" s="172" t="s">
        <v>29</v>
      </c>
      <c r="F182" s="172" t="s">
        <v>15</v>
      </c>
      <c r="G182" s="172" t="s">
        <v>13</v>
      </c>
      <c r="H182" s="172">
        <v>11270</v>
      </c>
      <c r="I182" s="172" t="s">
        <v>76</v>
      </c>
      <c r="J182" s="70" t="s">
        <v>63</v>
      </c>
      <c r="K182" s="70">
        <v>0.345</v>
      </c>
      <c r="L182" s="70"/>
      <c r="M182" s="109">
        <v>20060</v>
      </c>
      <c r="N182" s="50"/>
      <c r="O182" s="50">
        <f>M182</f>
        <v>20060</v>
      </c>
      <c r="P182" s="113">
        <f t="shared" si="10"/>
        <v>100</v>
      </c>
    </row>
    <row r="183" spans="1:16" s="16" customFormat="1" ht="27" customHeight="1">
      <c r="A183" s="78" t="s">
        <v>207</v>
      </c>
      <c r="B183" s="172"/>
      <c r="C183" s="172"/>
      <c r="D183" s="172"/>
      <c r="E183" s="172"/>
      <c r="F183" s="185"/>
      <c r="G183" s="185"/>
      <c r="H183" s="172"/>
      <c r="I183" s="172"/>
      <c r="J183" s="70"/>
      <c r="K183" s="70"/>
      <c r="L183" s="70"/>
      <c r="M183" s="110">
        <v>20060</v>
      </c>
      <c r="N183" s="50"/>
      <c r="O183" s="51">
        <f>M183</f>
        <v>20060</v>
      </c>
      <c r="P183" s="116">
        <f t="shared" si="10"/>
        <v>100</v>
      </c>
    </row>
    <row r="184" spans="1:51" ht="12.75" customHeight="1">
      <c r="A184" s="206" t="s">
        <v>84</v>
      </c>
      <c r="B184" s="168">
        <v>17</v>
      </c>
      <c r="C184" s="168" t="s">
        <v>10</v>
      </c>
      <c r="D184" s="168">
        <v>81</v>
      </c>
      <c r="E184" s="168" t="s">
        <v>29</v>
      </c>
      <c r="F184" s="168" t="s">
        <v>15</v>
      </c>
      <c r="G184" s="168" t="s">
        <v>13</v>
      </c>
      <c r="H184" s="168">
        <v>11270</v>
      </c>
      <c r="I184" s="168" t="s">
        <v>76</v>
      </c>
      <c r="J184" s="67"/>
      <c r="K184" s="67"/>
      <c r="L184" s="59"/>
      <c r="M184" s="53">
        <f>M198+M200+M203</f>
        <v>4370452</v>
      </c>
      <c r="N184" s="39">
        <f>N198+N200+N203</f>
        <v>1747632</v>
      </c>
      <c r="O184" s="39">
        <f>O198+O200+O203</f>
        <v>588451</v>
      </c>
      <c r="P184" s="119">
        <f t="shared" si="10"/>
        <v>13.464305293823156</v>
      </c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1:51" ht="13.5" customHeight="1">
      <c r="A185" s="207"/>
      <c r="B185" s="168" t="s">
        <v>42</v>
      </c>
      <c r="C185" s="168" t="s">
        <v>10</v>
      </c>
      <c r="D185" s="168">
        <v>81</v>
      </c>
      <c r="E185" s="168" t="s">
        <v>29</v>
      </c>
      <c r="F185" s="168" t="s">
        <v>15</v>
      </c>
      <c r="G185" s="168" t="s">
        <v>13</v>
      </c>
      <c r="H185" s="171" t="s">
        <v>204</v>
      </c>
      <c r="I185" s="168" t="s">
        <v>76</v>
      </c>
      <c r="J185" s="67"/>
      <c r="K185" s="67"/>
      <c r="L185" s="59"/>
      <c r="M185" s="53">
        <f>M186+M188+M191+M194+M202</f>
        <v>21817600</v>
      </c>
      <c r="N185" s="39">
        <f>N186+N188+N191+N194+N202</f>
        <v>2234839</v>
      </c>
      <c r="O185" s="39">
        <f>O186+O188+O191+O194+O202</f>
        <v>0</v>
      </c>
      <c r="P185" s="119">
        <f t="shared" si="10"/>
        <v>0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</row>
    <row r="186" spans="1:51" ht="14.25" customHeight="1">
      <c r="A186" s="107" t="s">
        <v>61</v>
      </c>
      <c r="B186" s="168"/>
      <c r="C186" s="168"/>
      <c r="D186" s="168"/>
      <c r="E186" s="168"/>
      <c r="F186" s="168"/>
      <c r="G186" s="168"/>
      <c r="H186" s="168"/>
      <c r="I186" s="168"/>
      <c r="J186" s="67"/>
      <c r="K186" s="67"/>
      <c r="L186" s="59"/>
      <c r="M186" s="53">
        <f>M187</f>
        <v>5608400</v>
      </c>
      <c r="N186" s="39">
        <f>N187</f>
        <v>0</v>
      </c>
      <c r="O186" s="39">
        <f>O187</f>
        <v>0</v>
      </c>
      <c r="P186" s="119">
        <f t="shared" si="10"/>
        <v>0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ht="40.5" customHeight="1">
      <c r="A187" s="102" t="s">
        <v>367</v>
      </c>
      <c r="B187" s="169" t="s">
        <v>42</v>
      </c>
      <c r="C187" s="169" t="s">
        <v>10</v>
      </c>
      <c r="D187" s="169">
        <v>81</v>
      </c>
      <c r="E187" s="169" t="s">
        <v>29</v>
      </c>
      <c r="F187" s="169" t="s">
        <v>15</v>
      </c>
      <c r="G187" s="169" t="s">
        <v>13</v>
      </c>
      <c r="H187" s="172" t="s">
        <v>204</v>
      </c>
      <c r="I187" s="169" t="s">
        <v>76</v>
      </c>
      <c r="J187" s="67" t="s">
        <v>63</v>
      </c>
      <c r="K187" s="67">
        <v>5.078</v>
      </c>
      <c r="L187" s="59" t="s">
        <v>266</v>
      </c>
      <c r="M187" s="54">
        <v>5608400</v>
      </c>
      <c r="N187" s="50"/>
      <c r="O187" s="50"/>
      <c r="P187" s="113">
        <f t="shared" si="10"/>
        <v>0</v>
      </c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</row>
    <row r="188" spans="1:51" ht="14.25" customHeight="1">
      <c r="A188" s="107" t="s">
        <v>60</v>
      </c>
      <c r="B188" s="168"/>
      <c r="C188" s="168"/>
      <c r="D188" s="168"/>
      <c r="E188" s="168"/>
      <c r="F188" s="168"/>
      <c r="G188" s="168"/>
      <c r="H188" s="168"/>
      <c r="I188" s="168"/>
      <c r="J188" s="67"/>
      <c r="K188" s="67"/>
      <c r="L188" s="59"/>
      <c r="M188" s="53">
        <f>M189+M190</f>
        <v>5479182.85</v>
      </c>
      <c r="N188" s="39">
        <f>N189+N190</f>
        <v>0</v>
      </c>
      <c r="O188" s="39">
        <f>O189+O190</f>
        <v>0</v>
      </c>
      <c r="P188" s="119">
        <f t="shared" si="10"/>
        <v>0</v>
      </c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</row>
    <row r="189" spans="1:51" ht="27.75" customHeight="1">
      <c r="A189" s="108" t="s">
        <v>284</v>
      </c>
      <c r="B189" s="169" t="s">
        <v>42</v>
      </c>
      <c r="C189" s="169" t="s">
        <v>10</v>
      </c>
      <c r="D189" s="169">
        <v>81</v>
      </c>
      <c r="E189" s="169" t="s">
        <v>29</v>
      </c>
      <c r="F189" s="169" t="s">
        <v>15</v>
      </c>
      <c r="G189" s="169" t="s">
        <v>13</v>
      </c>
      <c r="H189" s="172" t="s">
        <v>204</v>
      </c>
      <c r="I189" s="169" t="s">
        <v>76</v>
      </c>
      <c r="J189" s="67" t="s">
        <v>63</v>
      </c>
      <c r="K189" s="70">
        <v>6.054</v>
      </c>
      <c r="L189" s="59">
        <v>2016</v>
      </c>
      <c r="M189" s="54">
        <v>4628957.85</v>
      </c>
      <c r="N189" s="50"/>
      <c r="O189" s="50"/>
      <c r="P189" s="113">
        <f t="shared" si="10"/>
        <v>0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</row>
    <row r="190" spans="1:51" ht="18" customHeight="1">
      <c r="A190" s="108" t="s">
        <v>261</v>
      </c>
      <c r="B190" s="169" t="s">
        <v>42</v>
      </c>
      <c r="C190" s="169" t="s">
        <v>10</v>
      </c>
      <c r="D190" s="169">
        <v>81</v>
      </c>
      <c r="E190" s="169" t="s">
        <v>29</v>
      </c>
      <c r="F190" s="169" t="s">
        <v>15</v>
      </c>
      <c r="G190" s="169" t="s">
        <v>13</v>
      </c>
      <c r="H190" s="172" t="s">
        <v>204</v>
      </c>
      <c r="I190" s="169" t="s">
        <v>76</v>
      </c>
      <c r="J190" s="67" t="s">
        <v>63</v>
      </c>
      <c r="K190" s="67">
        <v>1.491</v>
      </c>
      <c r="L190" s="59">
        <v>2016</v>
      </c>
      <c r="M190" s="54">
        <f>63825+786400</f>
        <v>850225</v>
      </c>
      <c r="N190" s="50"/>
      <c r="O190" s="50"/>
      <c r="P190" s="113">
        <f t="shared" si="10"/>
        <v>0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</row>
    <row r="191" spans="1:51" ht="14.25" customHeight="1">
      <c r="A191" s="107" t="s">
        <v>91</v>
      </c>
      <c r="B191" s="168"/>
      <c r="C191" s="168"/>
      <c r="D191" s="168"/>
      <c r="E191" s="168"/>
      <c r="F191" s="168"/>
      <c r="G191" s="168"/>
      <c r="H191" s="168"/>
      <c r="I191" s="168"/>
      <c r="J191" s="67"/>
      <c r="K191" s="67"/>
      <c r="L191" s="59"/>
      <c r="M191" s="53">
        <f>M192+M193</f>
        <v>1240417.15</v>
      </c>
      <c r="N191" s="39">
        <f>N192+N193</f>
        <v>0</v>
      </c>
      <c r="O191" s="39">
        <f>O192+O193</f>
        <v>0</v>
      </c>
      <c r="P191" s="119">
        <f t="shared" si="10"/>
        <v>0</v>
      </c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</row>
    <row r="192" spans="1:51" ht="26.25" customHeight="1">
      <c r="A192" s="102" t="s">
        <v>368</v>
      </c>
      <c r="B192" s="169" t="s">
        <v>42</v>
      </c>
      <c r="C192" s="169" t="s">
        <v>10</v>
      </c>
      <c r="D192" s="169">
        <v>81</v>
      </c>
      <c r="E192" s="169" t="s">
        <v>29</v>
      </c>
      <c r="F192" s="169" t="s">
        <v>15</v>
      </c>
      <c r="G192" s="169" t="s">
        <v>13</v>
      </c>
      <c r="H192" s="172" t="s">
        <v>204</v>
      </c>
      <c r="I192" s="169" t="s">
        <v>76</v>
      </c>
      <c r="J192" s="67" t="s">
        <v>63</v>
      </c>
      <c r="K192" s="67">
        <v>1.247</v>
      </c>
      <c r="L192" s="59">
        <v>2016</v>
      </c>
      <c r="M192" s="54">
        <v>505500</v>
      </c>
      <c r="N192" s="50"/>
      <c r="O192" s="50"/>
      <c r="P192" s="113">
        <f t="shared" si="10"/>
        <v>0</v>
      </c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</row>
    <row r="193" spans="1:51" ht="15" customHeight="1">
      <c r="A193" s="102" t="s">
        <v>285</v>
      </c>
      <c r="B193" s="169" t="s">
        <v>42</v>
      </c>
      <c r="C193" s="169" t="s">
        <v>10</v>
      </c>
      <c r="D193" s="169">
        <v>81</v>
      </c>
      <c r="E193" s="169" t="s">
        <v>29</v>
      </c>
      <c r="F193" s="169" t="s">
        <v>15</v>
      </c>
      <c r="G193" s="169" t="s">
        <v>13</v>
      </c>
      <c r="H193" s="172" t="s">
        <v>204</v>
      </c>
      <c r="I193" s="169" t="s">
        <v>76</v>
      </c>
      <c r="J193" s="67" t="s">
        <v>63</v>
      </c>
      <c r="K193" s="67">
        <v>1.63</v>
      </c>
      <c r="L193" s="59">
        <v>2016</v>
      </c>
      <c r="M193" s="54">
        <v>734917.15</v>
      </c>
      <c r="N193" s="50"/>
      <c r="O193" s="50"/>
      <c r="P193" s="113">
        <f t="shared" si="10"/>
        <v>0</v>
      </c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1:51" ht="16.5" customHeight="1">
      <c r="A194" s="91" t="s">
        <v>66</v>
      </c>
      <c r="B194" s="168"/>
      <c r="C194" s="168"/>
      <c r="D194" s="168"/>
      <c r="E194" s="168"/>
      <c r="F194" s="168"/>
      <c r="G194" s="168"/>
      <c r="H194" s="168"/>
      <c r="I194" s="168"/>
      <c r="J194" s="67"/>
      <c r="K194" s="67"/>
      <c r="L194" s="59"/>
      <c r="M194" s="53">
        <f>M195+M196</f>
        <v>2049600</v>
      </c>
      <c r="N194" s="39">
        <f>N195+N196</f>
        <v>0</v>
      </c>
      <c r="O194" s="39">
        <f>O195+O196</f>
        <v>0</v>
      </c>
      <c r="P194" s="119">
        <f t="shared" si="10"/>
        <v>0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1:51" ht="16.5" customHeight="1">
      <c r="A195" s="102" t="s">
        <v>262</v>
      </c>
      <c r="B195" s="169" t="s">
        <v>42</v>
      </c>
      <c r="C195" s="169" t="s">
        <v>10</v>
      </c>
      <c r="D195" s="169">
        <v>81</v>
      </c>
      <c r="E195" s="169" t="s">
        <v>29</v>
      </c>
      <c r="F195" s="169" t="s">
        <v>15</v>
      </c>
      <c r="G195" s="169" t="s">
        <v>13</v>
      </c>
      <c r="H195" s="172" t="s">
        <v>204</v>
      </c>
      <c r="I195" s="169" t="s">
        <v>76</v>
      </c>
      <c r="J195" s="67" t="s">
        <v>63</v>
      </c>
      <c r="K195" s="67">
        <v>2.441</v>
      </c>
      <c r="L195" s="59">
        <v>2016</v>
      </c>
      <c r="M195" s="54">
        <v>972300</v>
      </c>
      <c r="N195" s="50"/>
      <c r="O195" s="50"/>
      <c r="P195" s="113">
        <f t="shared" si="10"/>
        <v>0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1:51" ht="16.5" customHeight="1">
      <c r="A196" s="102" t="s">
        <v>263</v>
      </c>
      <c r="B196" s="169" t="s">
        <v>42</v>
      </c>
      <c r="C196" s="169" t="s">
        <v>10</v>
      </c>
      <c r="D196" s="169">
        <v>81</v>
      </c>
      <c r="E196" s="169" t="s">
        <v>29</v>
      </c>
      <c r="F196" s="169" t="s">
        <v>15</v>
      </c>
      <c r="G196" s="169" t="s">
        <v>13</v>
      </c>
      <c r="H196" s="172" t="s">
        <v>204</v>
      </c>
      <c r="I196" s="169" t="s">
        <v>76</v>
      </c>
      <c r="J196" s="67" t="s">
        <v>63</v>
      </c>
      <c r="K196" s="67">
        <v>2.241</v>
      </c>
      <c r="L196" s="59">
        <v>2016</v>
      </c>
      <c r="M196" s="54">
        <v>1077300</v>
      </c>
      <c r="N196" s="50"/>
      <c r="O196" s="50"/>
      <c r="P196" s="113">
        <f t="shared" si="10"/>
        <v>0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</row>
    <row r="197" spans="1:51" ht="12.75">
      <c r="A197" s="91" t="s">
        <v>80</v>
      </c>
      <c r="B197" s="169"/>
      <c r="C197" s="169"/>
      <c r="D197" s="169"/>
      <c r="E197" s="169"/>
      <c r="F197" s="169"/>
      <c r="G197" s="169"/>
      <c r="H197" s="169"/>
      <c r="I197" s="169"/>
      <c r="J197" s="67"/>
      <c r="K197" s="67"/>
      <c r="L197" s="59"/>
      <c r="M197" s="58">
        <f>M198</f>
        <v>1439293</v>
      </c>
      <c r="N197" s="40">
        <f>N198</f>
        <v>0</v>
      </c>
      <c r="O197" s="40">
        <f>O198</f>
        <v>0</v>
      </c>
      <c r="P197" s="119">
        <f t="shared" si="10"/>
        <v>0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</row>
    <row r="198" spans="1:51" ht="15.75" customHeight="1">
      <c r="A198" s="102" t="s">
        <v>165</v>
      </c>
      <c r="B198" s="169" t="s">
        <v>42</v>
      </c>
      <c r="C198" s="169" t="s">
        <v>10</v>
      </c>
      <c r="D198" s="169">
        <v>81</v>
      </c>
      <c r="E198" s="169" t="s">
        <v>29</v>
      </c>
      <c r="F198" s="169" t="s">
        <v>15</v>
      </c>
      <c r="G198" s="169" t="s">
        <v>13</v>
      </c>
      <c r="H198" s="169">
        <v>11270</v>
      </c>
      <c r="I198" s="169">
        <v>522</v>
      </c>
      <c r="J198" s="67" t="s">
        <v>239</v>
      </c>
      <c r="K198" s="70" t="s">
        <v>240</v>
      </c>
      <c r="L198" s="59">
        <v>2016</v>
      </c>
      <c r="M198" s="109">
        <v>1439293</v>
      </c>
      <c r="N198" s="50"/>
      <c r="O198" s="50"/>
      <c r="P198" s="113">
        <f t="shared" si="10"/>
        <v>0</v>
      </c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</row>
    <row r="199" spans="1:51" ht="16.5" customHeight="1">
      <c r="A199" s="91" t="s">
        <v>62</v>
      </c>
      <c r="B199" s="169"/>
      <c r="C199" s="169"/>
      <c r="D199" s="169"/>
      <c r="E199" s="169"/>
      <c r="F199" s="169"/>
      <c r="G199" s="169"/>
      <c r="H199" s="169"/>
      <c r="I199" s="169"/>
      <c r="J199" s="67"/>
      <c r="K199" s="67"/>
      <c r="L199" s="59"/>
      <c r="M199" s="58">
        <f>M200</f>
        <v>2612783</v>
      </c>
      <c r="N199" s="40">
        <f>N200</f>
        <v>1747632</v>
      </c>
      <c r="O199" s="40">
        <f>O200</f>
        <v>270075</v>
      </c>
      <c r="P199" s="119">
        <f t="shared" si="10"/>
        <v>10.336679318565682</v>
      </c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</row>
    <row r="200" spans="1:51" ht="27.75" customHeight="1">
      <c r="A200" s="102" t="s">
        <v>227</v>
      </c>
      <c r="B200" s="169" t="s">
        <v>42</v>
      </c>
      <c r="C200" s="169" t="s">
        <v>10</v>
      </c>
      <c r="D200" s="169">
        <v>81</v>
      </c>
      <c r="E200" s="169" t="s">
        <v>29</v>
      </c>
      <c r="F200" s="169" t="s">
        <v>15</v>
      </c>
      <c r="G200" s="169" t="s">
        <v>13</v>
      </c>
      <c r="H200" s="169">
        <v>11270</v>
      </c>
      <c r="I200" s="169">
        <v>522</v>
      </c>
      <c r="J200" s="67" t="s">
        <v>239</v>
      </c>
      <c r="K200" s="70" t="s">
        <v>241</v>
      </c>
      <c r="L200" s="59"/>
      <c r="M200" s="109">
        <v>2612783</v>
      </c>
      <c r="N200" s="50">
        <v>1747632</v>
      </c>
      <c r="O200" s="50">
        <v>270075</v>
      </c>
      <c r="P200" s="113">
        <f t="shared" si="10"/>
        <v>10.336679318565682</v>
      </c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</row>
    <row r="201" spans="1:16" s="16" customFormat="1" ht="15.75" customHeight="1">
      <c r="A201" s="91" t="s">
        <v>131</v>
      </c>
      <c r="B201" s="172"/>
      <c r="C201" s="172"/>
      <c r="D201" s="172"/>
      <c r="E201" s="172"/>
      <c r="F201" s="172"/>
      <c r="G201" s="172"/>
      <c r="H201" s="172"/>
      <c r="I201" s="172"/>
      <c r="J201" s="70"/>
      <c r="K201" s="70"/>
      <c r="L201" s="70"/>
      <c r="M201" s="58">
        <f>M203+M202</f>
        <v>7758376</v>
      </c>
      <c r="N201" s="40">
        <f>N203+N202</f>
        <v>2234839</v>
      </c>
      <c r="O201" s="40">
        <f>O203+O202</f>
        <v>318376</v>
      </c>
      <c r="P201" s="119">
        <f aca="true" t="shared" si="13" ref="P201:P264">O201/M201*100</f>
        <v>4.103642308648099</v>
      </c>
    </row>
    <row r="202" spans="1:16" s="16" customFormat="1" ht="17.25" customHeight="1">
      <c r="A202" s="102" t="s">
        <v>264</v>
      </c>
      <c r="B202" s="169" t="s">
        <v>42</v>
      </c>
      <c r="C202" s="169" t="s">
        <v>10</v>
      </c>
      <c r="D202" s="169">
        <v>81</v>
      </c>
      <c r="E202" s="169" t="s">
        <v>29</v>
      </c>
      <c r="F202" s="169" t="s">
        <v>15</v>
      </c>
      <c r="G202" s="169" t="s">
        <v>13</v>
      </c>
      <c r="H202" s="172" t="s">
        <v>204</v>
      </c>
      <c r="I202" s="169" t="s">
        <v>76</v>
      </c>
      <c r="J202" s="67" t="s">
        <v>63</v>
      </c>
      <c r="K202" s="67">
        <v>6.8</v>
      </c>
      <c r="L202" s="59">
        <v>2016</v>
      </c>
      <c r="M202" s="109">
        <v>7440000</v>
      </c>
      <c r="N202" s="50">
        <v>2234839</v>
      </c>
      <c r="O202" s="50"/>
      <c r="P202" s="113">
        <f t="shared" si="13"/>
        <v>0</v>
      </c>
    </row>
    <row r="203" spans="1:16" s="16" customFormat="1" ht="17.25" customHeight="1">
      <c r="A203" s="102" t="s">
        <v>265</v>
      </c>
      <c r="B203" s="172" t="s">
        <v>42</v>
      </c>
      <c r="C203" s="172" t="s">
        <v>10</v>
      </c>
      <c r="D203" s="172">
        <v>81</v>
      </c>
      <c r="E203" s="172" t="s">
        <v>29</v>
      </c>
      <c r="F203" s="172" t="s">
        <v>15</v>
      </c>
      <c r="G203" s="172" t="s">
        <v>13</v>
      </c>
      <c r="H203" s="172">
        <v>11270</v>
      </c>
      <c r="I203" s="172">
        <v>522</v>
      </c>
      <c r="J203" s="70"/>
      <c r="K203" s="70"/>
      <c r="L203" s="70"/>
      <c r="M203" s="109">
        <f>M204</f>
        <v>318376</v>
      </c>
      <c r="N203" s="50"/>
      <c r="O203" s="50">
        <f>M203</f>
        <v>318376</v>
      </c>
      <c r="P203" s="113">
        <f t="shared" si="13"/>
        <v>100</v>
      </c>
    </row>
    <row r="204" spans="1:16" s="16" customFormat="1" ht="27" customHeight="1">
      <c r="A204" s="78" t="s">
        <v>207</v>
      </c>
      <c r="B204" s="172"/>
      <c r="C204" s="172"/>
      <c r="D204" s="172"/>
      <c r="E204" s="172"/>
      <c r="F204" s="185"/>
      <c r="G204" s="185"/>
      <c r="H204" s="172"/>
      <c r="I204" s="172"/>
      <c r="J204" s="70"/>
      <c r="K204" s="70"/>
      <c r="L204" s="70"/>
      <c r="M204" s="110">
        <v>318376</v>
      </c>
      <c r="N204" s="50"/>
      <c r="O204" s="51">
        <f>M204</f>
        <v>318376</v>
      </c>
      <c r="P204" s="116">
        <f t="shared" si="13"/>
        <v>100</v>
      </c>
    </row>
    <row r="205" spans="1:51" s="8" customFormat="1" ht="13.5" customHeight="1">
      <c r="A205" s="79" t="s">
        <v>35</v>
      </c>
      <c r="B205" s="168">
        <v>17</v>
      </c>
      <c r="C205" s="168">
        <v>7</v>
      </c>
      <c r="D205" s="168">
        <v>81</v>
      </c>
      <c r="E205" s="168">
        <v>819</v>
      </c>
      <c r="F205" s="170" t="s">
        <v>17</v>
      </c>
      <c r="G205" s="168"/>
      <c r="H205" s="168"/>
      <c r="I205" s="168"/>
      <c r="J205" s="67"/>
      <c r="K205" s="67"/>
      <c r="L205" s="59"/>
      <c r="M205" s="53">
        <f>M206</f>
        <v>2996165</v>
      </c>
      <c r="N205" s="39">
        <f aca="true" t="shared" si="14" ref="N205:O209">N206</f>
        <v>0</v>
      </c>
      <c r="O205" s="39">
        <f t="shared" si="14"/>
        <v>0</v>
      </c>
      <c r="P205" s="119">
        <f t="shared" si="13"/>
        <v>0</v>
      </c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</row>
    <row r="206" spans="1:51" s="8" customFormat="1" ht="13.5" customHeight="1">
      <c r="A206" s="79" t="s">
        <v>36</v>
      </c>
      <c r="B206" s="168">
        <v>17</v>
      </c>
      <c r="C206" s="168">
        <v>7</v>
      </c>
      <c r="D206" s="168">
        <v>81</v>
      </c>
      <c r="E206" s="168">
        <v>819</v>
      </c>
      <c r="F206" s="170" t="s">
        <v>17</v>
      </c>
      <c r="G206" s="170" t="s">
        <v>12</v>
      </c>
      <c r="H206" s="168"/>
      <c r="I206" s="168"/>
      <c r="J206" s="67"/>
      <c r="K206" s="67"/>
      <c r="L206" s="59"/>
      <c r="M206" s="53">
        <f>M207</f>
        <v>2996165</v>
      </c>
      <c r="N206" s="39">
        <f t="shared" si="14"/>
        <v>0</v>
      </c>
      <c r="O206" s="39">
        <f t="shared" si="14"/>
        <v>0</v>
      </c>
      <c r="P206" s="119">
        <f t="shared" si="13"/>
        <v>0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</row>
    <row r="207" spans="1:51" s="8" customFormat="1" ht="25.5" customHeight="1">
      <c r="A207" s="79" t="s">
        <v>79</v>
      </c>
      <c r="B207" s="168">
        <v>17</v>
      </c>
      <c r="C207" s="168">
        <v>7</v>
      </c>
      <c r="D207" s="168">
        <v>81</v>
      </c>
      <c r="E207" s="168">
        <v>819</v>
      </c>
      <c r="F207" s="170" t="s">
        <v>17</v>
      </c>
      <c r="G207" s="170" t="s">
        <v>12</v>
      </c>
      <c r="H207" s="168">
        <v>11270</v>
      </c>
      <c r="I207" s="168"/>
      <c r="J207" s="67"/>
      <c r="K207" s="67"/>
      <c r="L207" s="59"/>
      <c r="M207" s="53">
        <f>M208</f>
        <v>2996165</v>
      </c>
      <c r="N207" s="39">
        <f t="shared" si="14"/>
        <v>0</v>
      </c>
      <c r="O207" s="39">
        <f t="shared" si="14"/>
        <v>0</v>
      </c>
      <c r="P207" s="119">
        <f t="shared" si="13"/>
        <v>0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</row>
    <row r="208" spans="1:51" s="8" customFormat="1" ht="36.75" customHeight="1">
      <c r="A208" s="79" t="s">
        <v>75</v>
      </c>
      <c r="B208" s="168">
        <v>17</v>
      </c>
      <c r="C208" s="168">
        <v>7</v>
      </c>
      <c r="D208" s="168">
        <v>81</v>
      </c>
      <c r="E208" s="168">
        <v>819</v>
      </c>
      <c r="F208" s="170" t="s">
        <v>17</v>
      </c>
      <c r="G208" s="170" t="s">
        <v>12</v>
      </c>
      <c r="H208" s="168">
        <v>11270</v>
      </c>
      <c r="I208" s="168">
        <v>522</v>
      </c>
      <c r="J208" s="67"/>
      <c r="K208" s="67"/>
      <c r="L208" s="59"/>
      <c r="M208" s="53">
        <f>M209</f>
        <v>2996165</v>
      </c>
      <c r="N208" s="39">
        <f t="shared" si="14"/>
        <v>0</v>
      </c>
      <c r="O208" s="39">
        <f t="shared" si="14"/>
        <v>0</v>
      </c>
      <c r="P208" s="119">
        <f t="shared" si="13"/>
        <v>0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</row>
    <row r="209" spans="1:51" s="8" customFormat="1" ht="15.75" customHeight="1">
      <c r="A209" s="91" t="s">
        <v>90</v>
      </c>
      <c r="B209" s="169"/>
      <c r="C209" s="169"/>
      <c r="D209" s="169"/>
      <c r="E209" s="169"/>
      <c r="F209" s="184"/>
      <c r="G209" s="169"/>
      <c r="H209" s="169"/>
      <c r="I209" s="169"/>
      <c r="J209" s="67"/>
      <c r="K209" s="67"/>
      <c r="L209" s="59"/>
      <c r="M209" s="53">
        <f>M210</f>
        <v>2996165</v>
      </c>
      <c r="N209" s="39">
        <f t="shared" si="14"/>
        <v>0</v>
      </c>
      <c r="O209" s="39">
        <f t="shared" si="14"/>
        <v>0</v>
      </c>
      <c r="P209" s="119">
        <f t="shared" si="13"/>
        <v>0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</row>
    <row r="210" spans="1:51" s="8" customFormat="1" ht="27.75" customHeight="1">
      <c r="A210" s="102" t="s">
        <v>166</v>
      </c>
      <c r="B210" s="169">
        <v>17</v>
      </c>
      <c r="C210" s="169">
        <v>7</v>
      </c>
      <c r="D210" s="169">
        <v>81</v>
      </c>
      <c r="E210" s="169">
        <v>819</v>
      </c>
      <c r="F210" s="184" t="s">
        <v>17</v>
      </c>
      <c r="G210" s="184" t="s">
        <v>12</v>
      </c>
      <c r="H210" s="169">
        <v>11270</v>
      </c>
      <c r="I210" s="169">
        <v>522</v>
      </c>
      <c r="J210" s="67" t="s">
        <v>58</v>
      </c>
      <c r="K210" s="67">
        <v>200</v>
      </c>
      <c r="L210" s="59"/>
      <c r="M210" s="54">
        <v>2996165</v>
      </c>
      <c r="N210" s="50"/>
      <c r="O210" s="50"/>
      <c r="P210" s="113">
        <f t="shared" si="13"/>
        <v>0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</row>
    <row r="211" spans="1:51" ht="50.25" customHeight="1">
      <c r="A211" s="79" t="s">
        <v>102</v>
      </c>
      <c r="B211" s="168" t="s">
        <v>44</v>
      </c>
      <c r="C211" s="168">
        <v>0</v>
      </c>
      <c r="D211" s="168"/>
      <c r="E211" s="169"/>
      <c r="F211" s="169"/>
      <c r="G211" s="169"/>
      <c r="H211" s="169"/>
      <c r="I211" s="169"/>
      <c r="J211" s="67"/>
      <c r="K211" s="67"/>
      <c r="L211" s="67"/>
      <c r="M211" s="44">
        <f>M212+M221+M260</f>
        <v>529367656</v>
      </c>
      <c r="N211" s="44">
        <f>N212+N221+N260</f>
        <v>284524331.75</v>
      </c>
      <c r="O211" s="44">
        <f>O212+O221+O260</f>
        <v>303805468.89</v>
      </c>
      <c r="P211" s="119">
        <f t="shared" si="13"/>
        <v>57.39025900932641</v>
      </c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</row>
    <row r="212" spans="1:51" ht="61.5" customHeight="1">
      <c r="A212" s="79" t="s">
        <v>45</v>
      </c>
      <c r="B212" s="168" t="s">
        <v>44</v>
      </c>
      <c r="C212" s="168" t="s">
        <v>7</v>
      </c>
      <c r="D212" s="168"/>
      <c r="E212" s="169"/>
      <c r="F212" s="169"/>
      <c r="G212" s="169"/>
      <c r="H212" s="169"/>
      <c r="I212" s="169"/>
      <c r="J212" s="67"/>
      <c r="K212" s="67"/>
      <c r="L212" s="67"/>
      <c r="M212" s="44">
        <f>M214</f>
        <v>161696062</v>
      </c>
      <c r="N212" s="44">
        <f>N214</f>
        <v>147182021</v>
      </c>
      <c r="O212" s="44">
        <f>O214</f>
        <v>161696062</v>
      </c>
      <c r="P212" s="119">
        <f t="shared" si="13"/>
        <v>100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</row>
    <row r="213" spans="1:51" ht="50.25" customHeight="1">
      <c r="A213" s="79" t="s">
        <v>195</v>
      </c>
      <c r="B213" s="79" t="s">
        <v>44</v>
      </c>
      <c r="C213" s="79" t="s">
        <v>7</v>
      </c>
      <c r="D213" s="79">
        <v>13</v>
      </c>
      <c r="E213" s="169"/>
      <c r="F213" s="169"/>
      <c r="G213" s="169"/>
      <c r="H213" s="169"/>
      <c r="I213" s="169"/>
      <c r="J213" s="67"/>
      <c r="K213" s="67"/>
      <c r="L213" s="67"/>
      <c r="M213" s="44">
        <f aca="true" t="shared" si="15" ref="M213:O218">M214</f>
        <v>161696062</v>
      </c>
      <c r="N213" s="44">
        <f t="shared" si="15"/>
        <v>147182021</v>
      </c>
      <c r="O213" s="44">
        <f t="shared" si="15"/>
        <v>161696062</v>
      </c>
      <c r="P213" s="119">
        <f t="shared" si="13"/>
        <v>100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</row>
    <row r="214" spans="1:51" ht="14.25" customHeight="1">
      <c r="A214" s="79" t="s">
        <v>24</v>
      </c>
      <c r="B214" s="168" t="s">
        <v>44</v>
      </c>
      <c r="C214" s="168" t="s">
        <v>7</v>
      </c>
      <c r="D214" s="79">
        <v>13</v>
      </c>
      <c r="E214" s="168" t="s">
        <v>29</v>
      </c>
      <c r="F214" s="168" t="s">
        <v>20</v>
      </c>
      <c r="G214" s="168" t="s">
        <v>0</v>
      </c>
      <c r="H214" s="169"/>
      <c r="I214" s="169"/>
      <c r="J214" s="67"/>
      <c r="K214" s="67"/>
      <c r="L214" s="67"/>
      <c r="M214" s="44">
        <f t="shared" si="15"/>
        <v>161696062</v>
      </c>
      <c r="N214" s="44">
        <f t="shared" si="15"/>
        <v>147182021</v>
      </c>
      <c r="O214" s="44">
        <f t="shared" si="15"/>
        <v>161696062</v>
      </c>
      <c r="P214" s="119">
        <f t="shared" si="13"/>
        <v>100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</row>
    <row r="215" spans="1:51" ht="14.25" customHeight="1">
      <c r="A215" s="79" t="s">
        <v>26</v>
      </c>
      <c r="B215" s="168" t="s">
        <v>44</v>
      </c>
      <c r="C215" s="168" t="s">
        <v>7</v>
      </c>
      <c r="D215" s="79">
        <v>13</v>
      </c>
      <c r="E215" s="168" t="s">
        <v>29</v>
      </c>
      <c r="F215" s="168" t="s">
        <v>20</v>
      </c>
      <c r="G215" s="168" t="s">
        <v>12</v>
      </c>
      <c r="H215" s="169"/>
      <c r="I215" s="169"/>
      <c r="J215" s="67"/>
      <c r="K215" s="67"/>
      <c r="L215" s="67"/>
      <c r="M215" s="44">
        <f t="shared" si="15"/>
        <v>161696062</v>
      </c>
      <c r="N215" s="44">
        <f t="shared" si="15"/>
        <v>147182021</v>
      </c>
      <c r="O215" s="44">
        <f t="shared" si="15"/>
        <v>161696062</v>
      </c>
      <c r="P215" s="119">
        <f t="shared" si="13"/>
        <v>100</v>
      </c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</row>
    <row r="216" spans="1:51" ht="26.25" customHeight="1">
      <c r="A216" s="79" t="s">
        <v>79</v>
      </c>
      <c r="B216" s="168" t="s">
        <v>44</v>
      </c>
      <c r="C216" s="168" t="s">
        <v>7</v>
      </c>
      <c r="D216" s="79">
        <v>13</v>
      </c>
      <c r="E216" s="168" t="s">
        <v>29</v>
      </c>
      <c r="F216" s="168" t="s">
        <v>20</v>
      </c>
      <c r="G216" s="168" t="s">
        <v>12</v>
      </c>
      <c r="H216" s="168">
        <v>11270</v>
      </c>
      <c r="I216" s="168" t="s">
        <v>0</v>
      </c>
      <c r="J216" s="67"/>
      <c r="K216" s="67"/>
      <c r="L216" s="67"/>
      <c r="M216" s="44">
        <f t="shared" si="15"/>
        <v>161696062</v>
      </c>
      <c r="N216" s="44">
        <f t="shared" si="15"/>
        <v>147182021</v>
      </c>
      <c r="O216" s="44">
        <f t="shared" si="15"/>
        <v>161696062</v>
      </c>
      <c r="P216" s="119">
        <f t="shared" si="13"/>
        <v>100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</row>
    <row r="217" spans="1:51" ht="36.75" customHeight="1">
      <c r="A217" s="79" t="s">
        <v>81</v>
      </c>
      <c r="B217" s="168" t="s">
        <v>44</v>
      </c>
      <c r="C217" s="168" t="s">
        <v>7</v>
      </c>
      <c r="D217" s="79">
        <v>13</v>
      </c>
      <c r="E217" s="168" t="s">
        <v>29</v>
      </c>
      <c r="F217" s="168" t="s">
        <v>20</v>
      </c>
      <c r="G217" s="168" t="s">
        <v>12</v>
      </c>
      <c r="H217" s="168">
        <v>11270</v>
      </c>
      <c r="I217" s="168">
        <v>522</v>
      </c>
      <c r="J217" s="67"/>
      <c r="K217" s="67"/>
      <c r="L217" s="67"/>
      <c r="M217" s="44">
        <f t="shared" si="15"/>
        <v>161696062</v>
      </c>
      <c r="N217" s="44">
        <f t="shared" si="15"/>
        <v>147182021</v>
      </c>
      <c r="O217" s="44">
        <f t="shared" si="15"/>
        <v>161696062</v>
      </c>
      <c r="P217" s="119">
        <f t="shared" si="13"/>
        <v>100</v>
      </c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</row>
    <row r="218" spans="1:51" ht="15.75" customHeight="1">
      <c r="A218" s="91" t="s">
        <v>67</v>
      </c>
      <c r="B218" s="168"/>
      <c r="C218" s="168"/>
      <c r="D218" s="168"/>
      <c r="E218" s="168"/>
      <c r="F218" s="168"/>
      <c r="G218" s="168"/>
      <c r="H218" s="168"/>
      <c r="I218" s="168"/>
      <c r="J218" s="67"/>
      <c r="K218" s="67"/>
      <c r="L218" s="67"/>
      <c r="M218" s="44">
        <f t="shared" si="15"/>
        <v>161696062</v>
      </c>
      <c r="N218" s="44">
        <f t="shared" si="15"/>
        <v>147182021</v>
      </c>
      <c r="O218" s="44">
        <f t="shared" si="15"/>
        <v>161696062</v>
      </c>
      <c r="P218" s="119">
        <f t="shared" si="13"/>
        <v>100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</row>
    <row r="219" spans="1:51" ht="16.5" customHeight="1">
      <c r="A219" s="102" t="s">
        <v>168</v>
      </c>
      <c r="B219" s="169" t="s">
        <v>44</v>
      </c>
      <c r="C219" s="169" t="s">
        <v>7</v>
      </c>
      <c r="D219" s="169">
        <v>13</v>
      </c>
      <c r="E219" s="169" t="s">
        <v>29</v>
      </c>
      <c r="F219" s="169" t="s">
        <v>20</v>
      </c>
      <c r="G219" s="169" t="s">
        <v>12</v>
      </c>
      <c r="H219" s="169">
        <v>11270</v>
      </c>
      <c r="I219" s="169">
        <v>522</v>
      </c>
      <c r="J219" s="67" t="s">
        <v>82</v>
      </c>
      <c r="K219" s="67">
        <v>98</v>
      </c>
      <c r="L219" s="67"/>
      <c r="M219" s="109">
        <v>161696062</v>
      </c>
      <c r="N219" s="50">
        <v>147182021</v>
      </c>
      <c r="O219" s="50">
        <v>161696062</v>
      </c>
      <c r="P219" s="113">
        <f t="shared" si="13"/>
        <v>100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</row>
    <row r="220" spans="1:51" ht="24.75" customHeight="1">
      <c r="A220" s="78" t="s">
        <v>253</v>
      </c>
      <c r="B220" s="169"/>
      <c r="C220" s="169"/>
      <c r="D220" s="169"/>
      <c r="E220" s="169"/>
      <c r="F220" s="169"/>
      <c r="G220" s="169"/>
      <c r="H220" s="169"/>
      <c r="I220" s="169"/>
      <c r="J220" s="67"/>
      <c r="K220" s="67"/>
      <c r="L220" s="67"/>
      <c r="M220" s="110">
        <v>14514041</v>
      </c>
      <c r="N220" s="50"/>
      <c r="O220" s="51">
        <f>M220</f>
        <v>14514041</v>
      </c>
      <c r="P220" s="116">
        <f t="shared" si="13"/>
        <v>100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</row>
    <row r="221" spans="1:51" ht="38.25" customHeight="1">
      <c r="A221" s="79" t="s">
        <v>46</v>
      </c>
      <c r="B221" s="168" t="s">
        <v>44</v>
      </c>
      <c r="C221" s="168" t="s">
        <v>8</v>
      </c>
      <c r="D221" s="168"/>
      <c r="E221" s="168" t="s">
        <v>0</v>
      </c>
      <c r="F221" s="168" t="s">
        <v>0</v>
      </c>
      <c r="G221" s="168" t="s">
        <v>0</v>
      </c>
      <c r="H221" s="168"/>
      <c r="I221" s="168"/>
      <c r="J221" s="67"/>
      <c r="K221" s="67"/>
      <c r="L221" s="67"/>
      <c r="M221" s="44">
        <f>M223</f>
        <v>10915451</v>
      </c>
      <c r="N221" s="44">
        <f>N223</f>
        <v>0</v>
      </c>
      <c r="O221" s="44">
        <f>O223</f>
        <v>3482636.14</v>
      </c>
      <c r="P221" s="119">
        <f t="shared" si="13"/>
        <v>31.905563407320503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</row>
    <row r="222" spans="1:51" ht="39.75" customHeight="1">
      <c r="A222" s="79" t="s">
        <v>196</v>
      </c>
      <c r="B222" s="79" t="s">
        <v>44</v>
      </c>
      <c r="C222" s="79" t="s">
        <v>8</v>
      </c>
      <c r="D222" s="79">
        <v>14</v>
      </c>
      <c r="E222" s="168"/>
      <c r="F222" s="168"/>
      <c r="G222" s="168"/>
      <c r="H222" s="168"/>
      <c r="I222" s="168"/>
      <c r="J222" s="67"/>
      <c r="K222" s="67"/>
      <c r="L222" s="67"/>
      <c r="M222" s="44">
        <f>M223</f>
        <v>10915451</v>
      </c>
      <c r="N222" s="44">
        <f aca="true" t="shared" si="16" ref="N222:O225">N223</f>
        <v>0</v>
      </c>
      <c r="O222" s="44">
        <f t="shared" si="16"/>
        <v>3482636.14</v>
      </c>
      <c r="P222" s="119">
        <f t="shared" si="13"/>
        <v>31.905563407320503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</row>
    <row r="223" spans="1:51" ht="12.75">
      <c r="A223" s="79" t="s">
        <v>21</v>
      </c>
      <c r="B223" s="168" t="s">
        <v>44</v>
      </c>
      <c r="C223" s="168" t="s">
        <v>8</v>
      </c>
      <c r="D223" s="79">
        <v>14</v>
      </c>
      <c r="E223" s="168" t="s">
        <v>29</v>
      </c>
      <c r="F223" s="168" t="s">
        <v>15</v>
      </c>
      <c r="G223" s="168" t="s">
        <v>0</v>
      </c>
      <c r="H223" s="168"/>
      <c r="I223" s="168"/>
      <c r="J223" s="67"/>
      <c r="K223" s="67"/>
      <c r="L223" s="67"/>
      <c r="M223" s="44">
        <f>M224</f>
        <v>10915451</v>
      </c>
      <c r="N223" s="44">
        <f t="shared" si="16"/>
        <v>0</v>
      </c>
      <c r="O223" s="44">
        <f t="shared" si="16"/>
        <v>3482636.14</v>
      </c>
      <c r="P223" s="119">
        <f t="shared" si="13"/>
        <v>31.905563407320503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</row>
    <row r="224" spans="1:51" ht="12.75">
      <c r="A224" s="79" t="s">
        <v>23</v>
      </c>
      <c r="B224" s="168" t="s">
        <v>44</v>
      </c>
      <c r="C224" s="168" t="s">
        <v>8</v>
      </c>
      <c r="D224" s="79">
        <v>14</v>
      </c>
      <c r="E224" s="168" t="s">
        <v>29</v>
      </c>
      <c r="F224" s="168" t="s">
        <v>15</v>
      </c>
      <c r="G224" s="168" t="s">
        <v>13</v>
      </c>
      <c r="H224" s="168"/>
      <c r="I224" s="168"/>
      <c r="J224" s="67"/>
      <c r="K224" s="67"/>
      <c r="L224" s="67"/>
      <c r="M224" s="44">
        <f>M225</f>
        <v>10915451</v>
      </c>
      <c r="N224" s="44">
        <f t="shared" si="16"/>
        <v>0</v>
      </c>
      <c r="O224" s="44">
        <f t="shared" si="16"/>
        <v>3482636.14</v>
      </c>
      <c r="P224" s="119">
        <f t="shared" si="13"/>
        <v>31.905563407320503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</row>
    <row r="225" spans="1:51" ht="25.5" customHeight="1">
      <c r="A225" s="79" t="s">
        <v>79</v>
      </c>
      <c r="B225" s="168" t="s">
        <v>44</v>
      </c>
      <c r="C225" s="168" t="s">
        <v>8</v>
      </c>
      <c r="D225" s="79">
        <v>14</v>
      </c>
      <c r="E225" s="168" t="s">
        <v>29</v>
      </c>
      <c r="F225" s="168" t="s">
        <v>15</v>
      </c>
      <c r="G225" s="168" t="s">
        <v>13</v>
      </c>
      <c r="H225" s="168">
        <v>11270</v>
      </c>
      <c r="I225" s="168" t="s">
        <v>0</v>
      </c>
      <c r="J225" s="67"/>
      <c r="K225" s="67"/>
      <c r="L225" s="67"/>
      <c r="M225" s="44">
        <f>M226</f>
        <v>10915451</v>
      </c>
      <c r="N225" s="44">
        <f t="shared" si="16"/>
        <v>0</v>
      </c>
      <c r="O225" s="44">
        <f t="shared" si="16"/>
        <v>3482636.14</v>
      </c>
      <c r="P225" s="119">
        <f t="shared" si="13"/>
        <v>31.905563407320503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</row>
    <row r="226" spans="1:51" ht="39" customHeight="1">
      <c r="A226" s="79" t="s">
        <v>75</v>
      </c>
      <c r="B226" s="168" t="s">
        <v>44</v>
      </c>
      <c r="C226" s="168" t="s">
        <v>8</v>
      </c>
      <c r="D226" s="79">
        <v>14</v>
      </c>
      <c r="E226" s="168" t="s">
        <v>29</v>
      </c>
      <c r="F226" s="168" t="s">
        <v>15</v>
      </c>
      <c r="G226" s="168" t="s">
        <v>13</v>
      </c>
      <c r="H226" s="168">
        <v>11270</v>
      </c>
      <c r="I226" s="168" t="s">
        <v>76</v>
      </c>
      <c r="J226" s="67"/>
      <c r="K226" s="67"/>
      <c r="L226" s="67"/>
      <c r="M226" s="44">
        <f>M227+M243+M256</f>
        <v>10915451</v>
      </c>
      <c r="N226" s="44">
        <f>N227+N243+N256</f>
        <v>0</v>
      </c>
      <c r="O226" s="44">
        <f>O227+O243+O256</f>
        <v>3482636.14</v>
      </c>
      <c r="P226" s="119">
        <f t="shared" si="13"/>
        <v>31.905563407320503</v>
      </c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</row>
    <row r="227" spans="1:51" ht="27" customHeight="1">
      <c r="A227" s="79" t="s">
        <v>83</v>
      </c>
      <c r="B227" s="168" t="s">
        <v>44</v>
      </c>
      <c r="C227" s="168" t="s">
        <v>8</v>
      </c>
      <c r="D227" s="79">
        <v>14</v>
      </c>
      <c r="E227" s="168" t="s">
        <v>29</v>
      </c>
      <c r="F227" s="168" t="s">
        <v>15</v>
      </c>
      <c r="G227" s="168" t="s">
        <v>13</v>
      </c>
      <c r="H227" s="168">
        <v>11270</v>
      </c>
      <c r="I227" s="168" t="s">
        <v>76</v>
      </c>
      <c r="J227" s="67"/>
      <c r="K227" s="67"/>
      <c r="L227" s="67"/>
      <c r="M227" s="44">
        <f>M228+M231+M233+M238+M241+M235</f>
        <v>7529519.86</v>
      </c>
      <c r="N227" s="44">
        <f>N228+N231+N233+N238+N241+N235</f>
        <v>0</v>
      </c>
      <c r="O227" s="44">
        <f>O228+O231+O233+O238+O241+O235</f>
        <v>96705</v>
      </c>
      <c r="P227" s="119">
        <f t="shared" si="13"/>
        <v>1.2843448426736734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</row>
    <row r="228" spans="1:51" ht="12.75">
      <c r="A228" s="91" t="s">
        <v>268</v>
      </c>
      <c r="B228" s="168"/>
      <c r="C228" s="168"/>
      <c r="D228" s="79"/>
      <c r="E228" s="168"/>
      <c r="F228" s="168"/>
      <c r="G228" s="168"/>
      <c r="H228" s="168"/>
      <c r="I228" s="168"/>
      <c r="J228" s="67"/>
      <c r="K228" s="67"/>
      <c r="L228" s="67"/>
      <c r="M228" s="44">
        <f>M229+M230</f>
        <v>123725.76000000001</v>
      </c>
      <c r="N228" s="44">
        <f>N229+N230</f>
        <v>0</v>
      </c>
      <c r="O228" s="44">
        <f>O229+O230</f>
        <v>0</v>
      </c>
      <c r="P228" s="119">
        <f t="shared" si="13"/>
        <v>0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</row>
    <row r="229" spans="1:51" ht="15" customHeight="1">
      <c r="A229" s="102" t="s">
        <v>267</v>
      </c>
      <c r="B229" s="169">
        <v>19</v>
      </c>
      <c r="C229" s="169">
        <v>2</v>
      </c>
      <c r="D229" s="169">
        <v>14</v>
      </c>
      <c r="E229" s="169">
        <v>819</v>
      </c>
      <c r="F229" s="184" t="s">
        <v>15</v>
      </c>
      <c r="G229" s="184" t="s">
        <v>13</v>
      </c>
      <c r="H229" s="169">
        <v>11270</v>
      </c>
      <c r="I229" s="169">
        <v>522</v>
      </c>
      <c r="J229" s="67"/>
      <c r="K229" s="67"/>
      <c r="L229" s="67"/>
      <c r="M229" s="45">
        <v>41225.76</v>
      </c>
      <c r="N229" s="50"/>
      <c r="O229" s="50"/>
      <c r="P229" s="113">
        <f t="shared" si="13"/>
        <v>0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</row>
    <row r="230" spans="1:51" ht="25.5">
      <c r="A230" s="102" t="s">
        <v>344</v>
      </c>
      <c r="B230" s="169">
        <v>19</v>
      </c>
      <c r="C230" s="169">
        <v>2</v>
      </c>
      <c r="D230" s="169">
        <v>14</v>
      </c>
      <c r="E230" s="169">
        <v>819</v>
      </c>
      <c r="F230" s="184" t="s">
        <v>15</v>
      </c>
      <c r="G230" s="184" t="s">
        <v>13</v>
      </c>
      <c r="H230" s="169">
        <v>11270</v>
      </c>
      <c r="I230" s="169">
        <v>522</v>
      </c>
      <c r="J230" s="67"/>
      <c r="K230" s="67"/>
      <c r="L230" s="67"/>
      <c r="M230" s="45">
        <v>82500</v>
      </c>
      <c r="N230" s="50"/>
      <c r="O230" s="50"/>
      <c r="P230" s="113">
        <f t="shared" si="13"/>
        <v>0</v>
      </c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</row>
    <row r="231" spans="1:51" ht="12.75">
      <c r="A231" s="91" t="s">
        <v>61</v>
      </c>
      <c r="B231" s="168"/>
      <c r="C231" s="168"/>
      <c r="D231" s="168"/>
      <c r="E231" s="168"/>
      <c r="F231" s="168"/>
      <c r="G231" s="168"/>
      <c r="H231" s="168"/>
      <c r="I231" s="168"/>
      <c r="J231" s="67"/>
      <c r="K231" s="67"/>
      <c r="L231" s="67"/>
      <c r="M231" s="44">
        <f>M232</f>
        <v>1210050</v>
      </c>
      <c r="N231" s="44">
        <f>N232</f>
        <v>0</v>
      </c>
      <c r="O231" s="44">
        <f>O232</f>
        <v>0</v>
      </c>
      <c r="P231" s="119">
        <f t="shared" si="13"/>
        <v>0</v>
      </c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</row>
    <row r="232" spans="1:51" ht="14.25" customHeight="1">
      <c r="A232" s="102" t="s">
        <v>174</v>
      </c>
      <c r="B232" s="169">
        <v>19</v>
      </c>
      <c r="C232" s="169">
        <v>2</v>
      </c>
      <c r="D232" s="169">
        <v>14</v>
      </c>
      <c r="E232" s="169">
        <v>819</v>
      </c>
      <c r="F232" s="184" t="s">
        <v>15</v>
      </c>
      <c r="G232" s="184" t="s">
        <v>13</v>
      </c>
      <c r="H232" s="169">
        <v>11270</v>
      </c>
      <c r="I232" s="169">
        <v>522</v>
      </c>
      <c r="J232" s="67" t="s">
        <v>63</v>
      </c>
      <c r="K232" s="67">
        <v>2.222</v>
      </c>
      <c r="L232" s="67">
        <v>2016</v>
      </c>
      <c r="M232" s="45">
        <v>1210050</v>
      </c>
      <c r="N232" s="50"/>
      <c r="O232" s="50"/>
      <c r="P232" s="113">
        <f t="shared" si="13"/>
        <v>0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</row>
    <row r="233" spans="1:51" ht="12.75">
      <c r="A233" s="91" t="s">
        <v>172</v>
      </c>
      <c r="B233" s="169"/>
      <c r="C233" s="169"/>
      <c r="D233" s="169"/>
      <c r="E233" s="169"/>
      <c r="F233" s="184"/>
      <c r="G233" s="184"/>
      <c r="H233" s="169"/>
      <c r="I233" s="169"/>
      <c r="J233" s="67"/>
      <c r="K233" s="67"/>
      <c r="L233" s="67"/>
      <c r="M233" s="58">
        <f>M234</f>
        <v>3378563.85</v>
      </c>
      <c r="N233" s="40">
        <f>N234</f>
        <v>0</v>
      </c>
      <c r="O233" s="40">
        <f>O234</f>
        <v>0</v>
      </c>
      <c r="P233" s="119">
        <f t="shared" si="13"/>
        <v>0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</row>
    <row r="234" spans="1:51" ht="15" customHeight="1">
      <c r="A234" s="102" t="s">
        <v>173</v>
      </c>
      <c r="B234" s="169">
        <v>19</v>
      </c>
      <c r="C234" s="169">
        <v>2</v>
      </c>
      <c r="D234" s="169">
        <v>14</v>
      </c>
      <c r="E234" s="169">
        <v>819</v>
      </c>
      <c r="F234" s="184" t="s">
        <v>15</v>
      </c>
      <c r="G234" s="184" t="s">
        <v>13</v>
      </c>
      <c r="H234" s="169">
        <v>11270</v>
      </c>
      <c r="I234" s="169">
        <v>522</v>
      </c>
      <c r="J234" s="67" t="s">
        <v>63</v>
      </c>
      <c r="K234" s="67">
        <v>4.968</v>
      </c>
      <c r="L234" s="67">
        <v>2016</v>
      </c>
      <c r="M234" s="109">
        <v>3378563.85</v>
      </c>
      <c r="N234" s="50"/>
      <c r="O234" s="50"/>
      <c r="P234" s="113">
        <f t="shared" si="13"/>
        <v>0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</row>
    <row r="235" spans="1:16" s="16" customFormat="1" ht="15" customHeight="1">
      <c r="A235" s="91" t="s">
        <v>77</v>
      </c>
      <c r="B235" s="172"/>
      <c r="C235" s="172"/>
      <c r="D235" s="172"/>
      <c r="E235" s="172"/>
      <c r="F235" s="185"/>
      <c r="G235" s="185"/>
      <c r="H235" s="172"/>
      <c r="I235" s="172"/>
      <c r="J235" s="70"/>
      <c r="K235" s="70"/>
      <c r="L235" s="70"/>
      <c r="M235" s="58">
        <f>M236</f>
        <v>96705</v>
      </c>
      <c r="N235" s="40">
        <f>N236</f>
        <v>0</v>
      </c>
      <c r="O235" s="40">
        <f>O236</f>
        <v>96705</v>
      </c>
      <c r="P235" s="119">
        <f t="shared" si="13"/>
        <v>100</v>
      </c>
    </row>
    <row r="236" spans="1:16" s="16" customFormat="1" ht="28.5" customHeight="1">
      <c r="A236" s="102" t="s">
        <v>369</v>
      </c>
      <c r="B236" s="172">
        <v>19</v>
      </c>
      <c r="C236" s="172">
        <v>2</v>
      </c>
      <c r="D236" s="172">
        <v>14</v>
      </c>
      <c r="E236" s="172">
        <v>819</v>
      </c>
      <c r="F236" s="185" t="s">
        <v>15</v>
      </c>
      <c r="G236" s="185" t="s">
        <v>13</v>
      </c>
      <c r="H236" s="172">
        <v>11270</v>
      </c>
      <c r="I236" s="172">
        <v>522</v>
      </c>
      <c r="J236" s="70" t="s">
        <v>63</v>
      </c>
      <c r="K236" s="70">
        <v>1.195</v>
      </c>
      <c r="L236" s="70"/>
      <c r="M236" s="50">
        <v>96705</v>
      </c>
      <c r="N236" s="50"/>
      <c r="O236" s="50">
        <f>M236</f>
        <v>96705</v>
      </c>
      <c r="P236" s="113">
        <f t="shared" si="13"/>
        <v>100</v>
      </c>
    </row>
    <row r="237" spans="1:16" s="16" customFormat="1" ht="24" customHeight="1">
      <c r="A237" s="78" t="s">
        <v>207</v>
      </c>
      <c r="B237" s="172"/>
      <c r="C237" s="172"/>
      <c r="D237" s="172"/>
      <c r="E237" s="172"/>
      <c r="F237" s="185"/>
      <c r="G237" s="185"/>
      <c r="H237" s="172"/>
      <c r="I237" s="172"/>
      <c r="J237" s="70"/>
      <c r="K237" s="70"/>
      <c r="L237" s="70"/>
      <c r="M237" s="51">
        <v>96705</v>
      </c>
      <c r="N237" s="50"/>
      <c r="O237" s="51">
        <f>M237</f>
        <v>96705</v>
      </c>
      <c r="P237" s="116">
        <f t="shared" si="13"/>
        <v>100</v>
      </c>
    </row>
    <row r="238" spans="1:51" ht="15.75" customHeight="1">
      <c r="A238" s="91" t="s">
        <v>169</v>
      </c>
      <c r="B238" s="169"/>
      <c r="C238" s="169"/>
      <c r="D238" s="169"/>
      <c r="E238" s="169"/>
      <c r="F238" s="184"/>
      <c r="G238" s="184"/>
      <c r="H238" s="169"/>
      <c r="I238" s="169"/>
      <c r="J238" s="67"/>
      <c r="K238" s="67"/>
      <c r="L238" s="67"/>
      <c r="M238" s="40">
        <f>M239+M240</f>
        <v>2710475.25</v>
      </c>
      <c r="N238" s="40">
        <f>N239+N240</f>
        <v>0</v>
      </c>
      <c r="O238" s="40">
        <f>O239+O240</f>
        <v>0</v>
      </c>
      <c r="P238" s="119">
        <f t="shared" si="13"/>
        <v>0</v>
      </c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</row>
    <row r="239" spans="1:51" ht="14.25" customHeight="1">
      <c r="A239" s="102" t="s">
        <v>170</v>
      </c>
      <c r="B239" s="169">
        <v>19</v>
      </c>
      <c r="C239" s="169">
        <v>2</v>
      </c>
      <c r="D239" s="169">
        <v>14</v>
      </c>
      <c r="E239" s="169">
        <v>819</v>
      </c>
      <c r="F239" s="184" t="s">
        <v>15</v>
      </c>
      <c r="G239" s="184" t="s">
        <v>13</v>
      </c>
      <c r="H239" s="169">
        <v>11270</v>
      </c>
      <c r="I239" s="169">
        <v>522</v>
      </c>
      <c r="J239" s="67" t="s">
        <v>63</v>
      </c>
      <c r="K239" s="67">
        <v>2.822</v>
      </c>
      <c r="L239" s="67">
        <v>2016</v>
      </c>
      <c r="M239" s="50">
        <v>1765475.25</v>
      </c>
      <c r="N239" s="50"/>
      <c r="O239" s="50"/>
      <c r="P239" s="113">
        <f t="shared" si="13"/>
        <v>0</v>
      </c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</row>
    <row r="240" spans="1:51" ht="14.25" customHeight="1">
      <c r="A240" s="102" t="s">
        <v>171</v>
      </c>
      <c r="B240" s="169">
        <v>19</v>
      </c>
      <c r="C240" s="169">
        <v>2</v>
      </c>
      <c r="D240" s="169">
        <v>14</v>
      </c>
      <c r="E240" s="169">
        <v>819</v>
      </c>
      <c r="F240" s="184" t="s">
        <v>15</v>
      </c>
      <c r="G240" s="184" t="s">
        <v>13</v>
      </c>
      <c r="H240" s="169">
        <v>11270</v>
      </c>
      <c r="I240" s="169">
        <v>522</v>
      </c>
      <c r="J240" s="67" t="s">
        <v>63</v>
      </c>
      <c r="K240" s="67">
        <v>1.463</v>
      </c>
      <c r="L240" s="67">
        <v>2016</v>
      </c>
      <c r="M240" s="50">
        <v>945000</v>
      </c>
      <c r="N240" s="50"/>
      <c r="O240" s="50"/>
      <c r="P240" s="113">
        <f t="shared" si="13"/>
        <v>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</row>
    <row r="241" spans="1:51" ht="12.75">
      <c r="A241" s="91" t="s">
        <v>92</v>
      </c>
      <c r="B241" s="169"/>
      <c r="C241" s="169"/>
      <c r="D241" s="169"/>
      <c r="E241" s="169"/>
      <c r="F241" s="184"/>
      <c r="G241" s="184"/>
      <c r="H241" s="169"/>
      <c r="I241" s="169"/>
      <c r="J241" s="67"/>
      <c r="K241" s="67"/>
      <c r="L241" s="67"/>
      <c r="M241" s="40">
        <f>M242</f>
        <v>10000</v>
      </c>
      <c r="N241" s="40">
        <f>N242</f>
        <v>0</v>
      </c>
      <c r="O241" s="40">
        <f>O242</f>
        <v>0</v>
      </c>
      <c r="P241" s="119">
        <f t="shared" si="13"/>
        <v>0</v>
      </c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</row>
    <row r="242" spans="1:51" ht="15" customHeight="1">
      <c r="A242" s="102" t="s">
        <v>345</v>
      </c>
      <c r="B242" s="169">
        <v>19</v>
      </c>
      <c r="C242" s="169">
        <v>2</v>
      </c>
      <c r="D242" s="169">
        <v>14</v>
      </c>
      <c r="E242" s="169">
        <v>819</v>
      </c>
      <c r="F242" s="184" t="s">
        <v>15</v>
      </c>
      <c r="G242" s="184" t="s">
        <v>13</v>
      </c>
      <c r="H242" s="169">
        <v>11270</v>
      </c>
      <c r="I242" s="169">
        <v>522</v>
      </c>
      <c r="J242" s="67"/>
      <c r="K242" s="67"/>
      <c r="L242" s="67"/>
      <c r="M242" s="50">
        <v>10000</v>
      </c>
      <c r="N242" s="50"/>
      <c r="O242" s="50"/>
      <c r="P242" s="113">
        <f t="shared" si="13"/>
        <v>0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</row>
    <row r="243" spans="1:51" ht="24.75" customHeight="1">
      <c r="A243" s="79" t="s">
        <v>84</v>
      </c>
      <c r="B243" s="168" t="s">
        <v>44</v>
      </c>
      <c r="C243" s="168" t="s">
        <v>8</v>
      </c>
      <c r="D243" s="168">
        <v>14</v>
      </c>
      <c r="E243" s="168" t="s">
        <v>29</v>
      </c>
      <c r="F243" s="168" t="s">
        <v>15</v>
      </c>
      <c r="G243" s="168" t="s">
        <v>13</v>
      </c>
      <c r="H243" s="168">
        <v>11270</v>
      </c>
      <c r="I243" s="168" t="s">
        <v>76</v>
      </c>
      <c r="J243" s="67"/>
      <c r="K243" s="67"/>
      <c r="L243" s="67"/>
      <c r="M243" s="53">
        <f>M250+M248+M253+M244</f>
        <v>3230673.14</v>
      </c>
      <c r="N243" s="39">
        <f>N250+N248+N253+N244</f>
        <v>0</v>
      </c>
      <c r="O243" s="39">
        <f>O250+O248+O253+O244</f>
        <v>3230673.14</v>
      </c>
      <c r="P243" s="119">
        <f t="shared" si="13"/>
        <v>100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</row>
    <row r="244" spans="1:51" ht="13.5" customHeight="1">
      <c r="A244" s="91" t="s">
        <v>268</v>
      </c>
      <c r="B244" s="168"/>
      <c r="C244" s="168"/>
      <c r="D244" s="168"/>
      <c r="E244" s="168"/>
      <c r="F244" s="168"/>
      <c r="G244" s="168"/>
      <c r="H244" s="168"/>
      <c r="I244" s="168"/>
      <c r="J244" s="67"/>
      <c r="K244" s="67"/>
      <c r="L244" s="67"/>
      <c r="M244" s="53">
        <f>M245</f>
        <v>200000</v>
      </c>
      <c r="N244" s="39">
        <f>N245</f>
        <v>0</v>
      </c>
      <c r="O244" s="39">
        <f>O245</f>
        <v>200000</v>
      </c>
      <c r="P244" s="119">
        <f t="shared" si="13"/>
        <v>100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</row>
    <row r="245" spans="1:51" ht="16.5" customHeight="1">
      <c r="A245" s="106" t="s">
        <v>379</v>
      </c>
      <c r="B245" s="172" t="s">
        <v>44</v>
      </c>
      <c r="C245" s="172" t="s">
        <v>8</v>
      </c>
      <c r="D245" s="172">
        <v>14</v>
      </c>
      <c r="E245" s="172" t="s">
        <v>29</v>
      </c>
      <c r="F245" s="172" t="s">
        <v>15</v>
      </c>
      <c r="G245" s="172" t="s">
        <v>13</v>
      </c>
      <c r="H245" s="172">
        <v>11270</v>
      </c>
      <c r="I245" s="172" t="s">
        <v>76</v>
      </c>
      <c r="J245" s="67"/>
      <c r="K245" s="67"/>
      <c r="L245" s="67"/>
      <c r="M245" s="54">
        <v>200000</v>
      </c>
      <c r="N245" s="50"/>
      <c r="O245" s="50">
        <f>M245</f>
        <v>200000</v>
      </c>
      <c r="P245" s="113">
        <f t="shared" si="13"/>
        <v>100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</row>
    <row r="246" spans="1:51" ht="24" customHeight="1">
      <c r="A246" s="78" t="s">
        <v>207</v>
      </c>
      <c r="B246" s="168"/>
      <c r="C246" s="168"/>
      <c r="D246" s="168"/>
      <c r="E246" s="168"/>
      <c r="F246" s="168"/>
      <c r="G246" s="168"/>
      <c r="H246" s="168"/>
      <c r="I246" s="168"/>
      <c r="J246" s="67"/>
      <c r="K246" s="67"/>
      <c r="L246" s="67"/>
      <c r="M246" s="111">
        <v>200000</v>
      </c>
      <c r="N246" s="50"/>
      <c r="O246" s="51">
        <f>M246</f>
        <v>200000</v>
      </c>
      <c r="P246" s="116">
        <f t="shared" si="13"/>
        <v>100</v>
      </c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</row>
    <row r="247" spans="1:51" ht="17.25" customHeight="1">
      <c r="A247" s="91" t="s">
        <v>61</v>
      </c>
      <c r="B247" s="168"/>
      <c r="C247" s="168"/>
      <c r="D247" s="168"/>
      <c r="E247" s="168"/>
      <c r="F247" s="168"/>
      <c r="G247" s="168"/>
      <c r="H247" s="168"/>
      <c r="I247" s="168"/>
      <c r="J247" s="67"/>
      <c r="K247" s="67"/>
      <c r="L247" s="67"/>
      <c r="M247" s="53">
        <f>M248</f>
        <v>300000</v>
      </c>
      <c r="N247" s="39">
        <f>N248</f>
        <v>0</v>
      </c>
      <c r="O247" s="39">
        <f>O248</f>
        <v>300000</v>
      </c>
      <c r="P247" s="119">
        <f t="shared" si="13"/>
        <v>100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</row>
    <row r="248" spans="1:51" ht="25.5" customHeight="1">
      <c r="A248" s="102" t="s">
        <v>295</v>
      </c>
      <c r="B248" s="172" t="s">
        <v>44</v>
      </c>
      <c r="C248" s="172" t="s">
        <v>8</v>
      </c>
      <c r="D248" s="172">
        <v>14</v>
      </c>
      <c r="E248" s="172" t="s">
        <v>29</v>
      </c>
      <c r="F248" s="172" t="s">
        <v>15</v>
      </c>
      <c r="G248" s="172" t="s">
        <v>13</v>
      </c>
      <c r="H248" s="172">
        <v>11270</v>
      </c>
      <c r="I248" s="172" t="s">
        <v>76</v>
      </c>
      <c r="J248" s="67"/>
      <c r="K248" s="67"/>
      <c r="L248" s="67"/>
      <c r="M248" s="54">
        <v>300000</v>
      </c>
      <c r="N248" s="50"/>
      <c r="O248" s="50">
        <f>M248</f>
        <v>300000</v>
      </c>
      <c r="P248" s="113">
        <f t="shared" si="13"/>
        <v>100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</row>
    <row r="249" spans="1:51" ht="24.75" customHeight="1">
      <c r="A249" s="78" t="s">
        <v>207</v>
      </c>
      <c r="B249" s="168"/>
      <c r="C249" s="168"/>
      <c r="D249" s="168"/>
      <c r="E249" s="168"/>
      <c r="F249" s="168"/>
      <c r="G249" s="168"/>
      <c r="H249" s="168"/>
      <c r="I249" s="168"/>
      <c r="J249" s="67"/>
      <c r="K249" s="67"/>
      <c r="L249" s="67"/>
      <c r="M249" s="111">
        <v>300000</v>
      </c>
      <c r="N249" s="50"/>
      <c r="O249" s="51">
        <f>M249</f>
        <v>300000</v>
      </c>
      <c r="P249" s="116">
        <f t="shared" si="13"/>
        <v>100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</row>
    <row r="250" spans="1:16" s="16" customFormat="1" ht="12.75">
      <c r="A250" s="91" t="s">
        <v>92</v>
      </c>
      <c r="B250" s="172"/>
      <c r="C250" s="172"/>
      <c r="D250" s="172"/>
      <c r="E250" s="172"/>
      <c r="F250" s="172"/>
      <c r="G250" s="172"/>
      <c r="H250" s="172"/>
      <c r="I250" s="172"/>
      <c r="J250" s="70"/>
      <c r="K250" s="70"/>
      <c r="L250" s="70"/>
      <c r="M250" s="40">
        <f>M251</f>
        <v>2381450.14</v>
      </c>
      <c r="N250" s="40">
        <f>N251</f>
        <v>0</v>
      </c>
      <c r="O250" s="40">
        <f>O251</f>
        <v>2381450.14</v>
      </c>
      <c r="P250" s="119">
        <f t="shared" si="13"/>
        <v>100</v>
      </c>
    </row>
    <row r="251" spans="1:16" s="16" customFormat="1" ht="17.25" customHeight="1">
      <c r="A251" s="102" t="s">
        <v>297</v>
      </c>
      <c r="B251" s="172" t="s">
        <v>44</v>
      </c>
      <c r="C251" s="172" t="s">
        <v>8</v>
      </c>
      <c r="D251" s="172">
        <v>14</v>
      </c>
      <c r="E251" s="172" t="s">
        <v>29</v>
      </c>
      <c r="F251" s="172" t="s">
        <v>15</v>
      </c>
      <c r="G251" s="172" t="s">
        <v>13</v>
      </c>
      <c r="H251" s="172">
        <v>11270</v>
      </c>
      <c r="I251" s="172" t="s">
        <v>76</v>
      </c>
      <c r="J251" s="70" t="s">
        <v>63</v>
      </c>
      <c r="K251" s="70">
        <v>5</v>
      </c>
      <c r="L251" s="70">
        <v>2016</v>
      </c>
      <c r="M251" s="50">
        <v>2381450.14</v>
      </c>
      <c r="N251" s="50"/>
      <c r="O251" s="50">
        <f>M251</f>
        <v>2381450.14</v>
      </c>
      <c r="P251" s="113">
        <f t="shared" si="13"/>
        <v>100</v>
      </c>
    </row>
    <row r="252" spans="1:16" s="16" customFormat="1" ht="24" customHeight="1">
      <c r="A252" s="78" t="s">
        <v>207</v>
      </c>
      <c r="B252" s="172"/>
      <c r="C252" s="172"/>
      <c r="D252" s="172"/>
      <c r="E252" s="172"/>
      <c r="F252" s="172"/>
      <c r="G252" s="172"/>
      <c r="H252" s="172"/>
      <c r="I252" s="172"/>
      <c r="J252" s="70"/>
      <c r="K252" s="70"/>
      <c r="L252" s="70"/>
      <c r="M252" s="51">
        <v>2381450.14</v>
      </c>
      <c r="N252" s="51"/>
      <c r="O252" s="51">
        <f>M252</f>
        <v>2381450.14</v>
      </c>
      <c r="P252" s="116">
        <f t="shared" si="13"/>
        <v>100</v>
      </c>
    </row>
    <row r="253" spans="1:16" s="16" customFormat="1" ht="16.5" customHeight="1">
      <c r="A253" s="91" t="s">
        <v>62</v>
      </c>
      <c r="B253" s="172"/>
      <c r="C253" s="172"/>
      <c r="D253" s="172"/>
      <c r="E253" s="172"/>
      <c r="F253" s="172"/>
      <c r="G253" s="172"/>
      <c r="H253" s="172"/>
      <c r="I253" s="172"/>
      <c r="J253" s="70"/>
      <c r="K253" s="70"/>
      <c r="L253" s="70"/>
      <c r="M253" s="40">
        <f>M254</f>
        <v>349223</v>
      </c>
      <c r="N253" s="40">
        <f>N254</f>
        <v>0</v>
      </c>
      <c r="O253" s="40">
        <f>O254</f>
        <v>349223</v>
      </c>
      <c r="P253" s="119">
        <f t="shared" si="13"/>
        <v>100</v>
      </c>
    </row>
    <row r="254" spans="1:16" s="16" customFormat="1" ht="25.5" customHeight="1">
      <c r="A254" s="102" t="s">
        <v>296</v>
      </c>
      <c r="B254" s="172" t="s">
        <v>44</v>
      </c>
      <c r="C254" s="172" t="s">
        <v>8</v>
      </c>
      <c r="D254" s="172">
        <v>14</v>
      </c>
      <c r="E254" s="172" t="s">
        <v>29</v>
      </c>
      <c r="F254" s="172" t="s">
        <v>15</v>
      </c>
      <c r="G254" s="172" t="s">
        <v>13</v>
      </c>
      <c r="H254" s="172">
        <v>11270</v>
      </c>
      <c r="I254" s="172" t="s">
        <v>76</v>
      </c>
      <c r="J254" s="70"/>
      <c r="K254" s="70"/>
      <c r="L254" s="70"/>
      <c r="M254" s="50">
        <v>349223</v>
      </c>
      <c r="N254" s="51"/>
      <c r="O254" s="50">
        <f>M254</f>
        <v>349223</v>
      </c>
      <c r="P254" s="113">
        <f t="shared" si="13"/>
        <v>100</v>
      </c>
    </row>
    <row r="255" spans="1:16" s="16" customFormat="1" ht="24" customHeight="1">
      <c r="A255" s="78" t="s">
        <v>207</v>
      </c>
      <c r="B255" s="172"/>
      <c r="C255" s="172"/>
      <c r="D255" s="172"/>
      <c r="E255" s="172"/>
      <c r="F255" s="172"/>
      <c r="G255" s="172"/>
      <c r="H255" s="172"/>
      <c r="I255" s="172"/>
      <c r="J255" s="70"/>
      <c r="K255" s="70"/>
      <c r="L255" s="70"/>
      <c r="M255" s="51">
        <v>349223</v>
      </c>
      <c r="N255" s="51"/>
      <c r="O255" s="51">
        <f>M255</f>
        <v>349223</v>
      </c>
      <c r="P255" s="116">
        <f t="shared" si="13"/>
        <v>100</v>
      </c>
    </row>
    <row r="256" spans="1:16" s="16" customFormat="1" ht="27.75" customHeight="1">
      <c r="A256" s="79" t="s">
        <v>229</v>
      </c>
      <c r="B256" s="168" t="s">
        <v>44</v>
      </c>
      <c r="C256" s="168" t="s">
        <v>8</v>
      </c>
      <c r="D256" s="168">
        <v>14</v>
      </c>
      <c r="E256" s="168" t="s">
        <v>29</v>
      </c>
      <c r="F256" s="168" t="s">
        <v>15</v>
      </c>
      <c r="G256" s="168" t="s">
        <v>13</v>
      </c>
      <c r="H256" s="168">
        <v>11270</v>
      </c>
      <c r="I256" s="168" t="s">
        <v>76</v>
      </c>
      <c r="J256" s="70"/>
      <c r="K256" s="70"/>
      <c r="L256" s="70"/>
      <c r="M256" s="40">
        <f aca="true" t="shared" si="17" ref="M256:O257">M257</f>
        <v>155258</v>
      </c>
      <c r="N256" s="40">
        <f t="shared" si="17"/>
        <v>0</v>
      </c>
      <c r="O256" s="40">
        <f t="shared" si="17"/>
        <v>155258</v>
      </c>
      <c r="P256" s="119">
        <f t="shared" si="13"/>
        <v>100</v>
      </c>
    </row>
    <row r="257" spans="1:16" s="16" customFormat="1" ht="16.5" customHeight="1">
      <c r="A257" s="105" t="s">
        <v>298</v>
      </c>
      <c r="B257" s="172"/>
      <c r="C257" s="172"/>
      <c r="D257" s="172"/>
      <c r="E257" s="172"/>
      <c r="F257" s="172"/>
      <c r="G257" s="172"/>
      <c r="H257" s="172"/>
      <c r="I257" s="172"/>
      <c r="J257" s="70"/>
      <c r="K257" s="70"/>
      <c r="L257" s="70"/>
      <c r="M257" s="40">
        <f t="shared" si="17"/>
        <v>155258</v>
      </c>
      <c r="N257" s="40">
        <f t="shared" si="17"/>
        <v>0</v>
      </c>
      <c r="O257" s="40">
        <f t="shared" si="17"/>
        <v>155258</v>
      </c>
      <c r="P257" s="119">
        <f t="shared" si="13"/>
        <v>100</v>
      </c>
    </row>
    <row r="258" spans="1:16" s="16" customFormat="1" ht="19.5" customHeight="1">
      <c r="A258" s="106" t="s">
        <v>299</v>
      </c>
      <c r="B258" s="172" t="s">
        <v>44</v>
      </c>
      <c r="C258" s="172" t="s">
        <v>8</v>
      </c>
      <c r="D258" s="172">
        <v>14</v>
      </c>
      <c r="E258" s="172" t="s">
        <v>29</v>
      </c>
      <c r="F258" s="172" t="s">
        <v>15</v>
      </c>
      <c r="G258" s="172" t="s">
        <v>13</v>
      </c>
      <c r="H258" s="172">
        <v>11270</v>
      </c>
      <c r="I258" s="172" t="s">
        <v>76</v>
      </c>
      <c r="J258" s="70"/>
      <c r="K258" s="70"/>
      <c r="L258" s="70"/>
      <c r="M258" s="50">
        <v>155258</v>
      </c>
      <c r="N258" s="51"/>
      <c r="O258" s="50">
        <f>M258</f>
        <v>155258</v>
      </c>
      <c r="P258" s="113">
        <f t="shared" si="13"/>
        <v>100</v>
      </c>
    </row>
    <row r="259" spans="1:16" s="16" customFormat="1" ht="27.75" customHeight="1">
      <c r="A259" s="78" t="s">
        <v>207</v>
      </c>
      <c r="B259" s="172"/>
      <c r="C259" s="172"/>
      <c r="D259" s="172"/>
      <c r="E259" s="172"/>
      <c r="F259" s="172"/>
      <c r="G259" s="172"/>
      <c r="H259" s="172"/>
      <c r="I259" s="172"/>
      <c r="J259" s="70"/>
      <c r="K259" s="70"/>
      <c r="L259" s="70"/>
      <c r="M259" s="51">
        <v>155258</v>
      </c>
      <c r="N259" s="51"/>
      <c r="O259" s="51">
        <f>M259</f>
        <v>155258</v>
      </c>
      <c r="P259" s="116">
        <f t="shared" si="13"/>
        <v>100</v>
      </c>
    </row>
    <row r="260" spans="1:51" ht="24.75" customHeight="1">
      <c r="A260" s="79" t="s">
        <v>47</v>
      </c>
      <c r="B260" s="168" t="s">
        <v>44</v>
      </c>
      <c r="C260" s="168" t="s">
        <v>9</v>
      </c>
      <c r="D260" s="168"/>
      <c r="E260" s="192" t="s">
        <v>0</v>
      </c>
      <c r="F260" s="192" t="s">
        <v>0</v>
      </c>
      <c r="G260" s="192" t="s">
        <v>0</v>
      </c>
      <c r="H260" s="169"/>
      <c r="I260" s="169"/>
      <c r="J260" s="59"/>
      <c r="K260" s="59"/>
      <c r="L260" s="59"/>
      <c r="M260" s="53">
        <f>M262</f>
        <v>356756143</v>
      </c>
      <c r="N260" s="39">
        <f>N262</f>
        <v>137342310.75</v>
      </c>
      <c r="O260" s="39">
        <f>O262</f>
        <v>138626770.75</v>
      </c>
      <c r="P260" s="119">
        <f t="shared" si="13"/>
        <v>38.85757077208899</v>
      </c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</row>
    <row r="261" spans="1:51" ht="37.5" customHeight="1">
      <c r="A261" s="79" t="s">
        <v>197</v>
      </c>
      <c r="B261" s="79" t="s">
        <v>44</v>
      </c>
      <c r="C261" s="79" t="s">
        <v>9</v>
      </c>
      <c r="D261" s="79">
        <v>21</v>
      </c>
      <c r="E261" s="192"/>
      <c r="F261" s="192"/>
      <c r="G261" s="192"/>
      <c r="H261" s="169"/>
      <c r="I261" s="169"/>
      <c r="J261" s="59"/>
      <c r="K261" s="59"/>
      <c r="L261" s="59"/>
      <c r="M261" s="53">
        <f>M262</f>
        <v>356756143</v>
      </c>
      <c r="N261" s="39">
        <f aca="true" t="shared" si="18" ref="N261:O265">N262</f>
        <v>137342310.75</v>
      </c>
      <c r="O261" s="39">
        <f t="shared" si="18"/>
        <v>138626770.75</v>
      </c>
      <c r="P261" s="119">
        <f t="shared" si="13"/>
        <v>38.85757077208899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</row>
    <row r="262" spans="1:51" ht="24">
      <c r="A262" s="79" t="s">
        <v>28</v>
      </c>
      <c r="B262" s="168" t="s">
        <v>44</v>
      </c>
      <c r="C262" s="168" t="s">
        <v>9</v>
      </c>
      <c r="D262" s="79">
        <v>21</v>
      </c>
      <c r="E262" s="168" t="s">
        <v>29</v>
      </c>
      <c r="F262" s="192"/>
      <c r="G262" s="192"/>
      <c r="H262" s="169"/>
      <c r="I262" s="169"/>
      <c r="J262" s="59"/>
      <c r="K262" s="59"/>
      <c r="L262" s="59"/>
      <c r="M262" s="53">
        <f>M263</f>
        <v>356756143</v>
      </c>
      <c r="N262" s="39">
        <f t="shared" si="18"/>
        <v>137342310.75</v>
      </c>
      <c r="O262" s="39">
        <f t="shared" si="18"/>
        <v>138626770.75</v>
      </c>
      <c r="P262" s="119">
        <f t="shared" si="13"/>
        <v>38.85757077208899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</row>
    <row r="263" spans="1:51" ht="12.75">
      <c r="A263" s="79" t="s">
        <v>16</v>
      </c>
      <c r="B263" s="168" t="s">
        <v>44</v>
      </c>
      <c r="C263" s="168" t="s">
        <v>9</v>
      </c>
      <c r="D263" s="79">
        <v>21</v>
      </c>
      <c r="E263" s="168" t="s">
        <v>29</v>
      </c>
      <c r="F263" s="168" t="s">
        <v>14</v>
      </c>
      <c r="G263" s="168" t="s">
        <v>0</v>
      </c>
      <c r="H263" s="169"/>
      <c r="I263" s="169"/>
      <c r="J263" s="59"/>
      <c r="K263" s="59"/>
      <c r="L263" s="59"/>
      <c r="M263" s="53">
        <f>M264</f>
        <v>356756143</v>
      </c>
      <c r="N263" s="39">
        <f t="shared" si="18"/>
        <v>137342310.75</v>
      </c>
      <c r="O263" s="39">
        <f t="shared" si="18"/>
        <v>138626770.75</v>
      </c>
      <c r="P263" s="119">
        <f t="shared" si="13"/>
        <v>38.85757077208899</v>
      </c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</row>
    <row r="264" spans="1:51" ht="16.5" customHeight="1">
      <c r="A264" s="79" t="s">
        <v>48</v>
      </c>
      <c r="B264" s="168" t="s">
        <v>44</v>
      </c>
      <c r="C264" s="168" t="s">
        <v>9</v>
      </c>
      <c r="D264" s="79">
        <v>21</v>
      </c>
      <c r="E264" s="168" t="s">
        <v>29</v>
      </c>
      <c r="F264" s="168" t="s">
        <v>14</v>
      </c>
      <c r="G264" s="168" t="s">
        <v>20</v>
      </c>
      <c r="H264" s="168"/>
      <c r="I264" s="168"/>
      <c r="J264" s="59"/>
      <c r="K264" s="59"/>
      <c r="L264" s="59"/>
      <c r="M264" s="53">
        <f>M265</f>
        <v>356756143</v>
      </c>
      <c r="N264" s="39">
        <f t="shared" si="18"/>
        <v>137342310.75</v>
      </c>
      <c r="O264" s="39">
        <f t="shared" si="18"/>
        <v>138626770.75</v>
      </c>
      <c r="P264" s="119">
        <f t="shared" si="13"/>
        <v>38.85757077208899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</row>
    <row r="265" spans="1:51" ht="36">
      <c r="A265" s="79" t="s">
        <v>78</v>
      </c>
      <c r="B265" s="168" t="s">
        <v>44</v>
      </c>
      <c r="C265" s="168" t="s">
        <v>9</v>
      </c>
      <c r="D265" s="79">
        <v>21</v>
      </c>
      <c r="E265" s="168" t="s">
        <v>29</v>
      </c>
      <c r="F265" s="168" t="s">
        <v>14</v>
      </c>
      <c r="G265" s="168" t="s">
        <v>20</v>
      </c>
      <c r="H265" s="168">
        <v>16160</v>
      </c>
      <c r="I265" s="168" t="s">
        <v>0</v>
      </c>
      <c r="J265" s="59"/>
      <c r="K265" s="59"/>
      <c r="L265" s="59"/>
      <c r="M265" s="53">
        <f>M266</f>
        <v>356756143</v>
      </c>
      <c r="N265" s="39">
        <f t="shared" si="18"/>
        <v>137342310.75</v>
      </c>
      <c r="O265" s="39">
        <f t="shared" si="18"/>
        <v>138626770.75</v>
      </c>
      <c r="P265" s="119">
        <f aca="true" t="shared" si="19" ref="P265:P299">O265/M265*100</f>
        <v>38.85757077208899</v>
      </c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</row>
    <row r="266" spans="1:51" ht="36.75" customHeight="1">
      <c r="A266" s="79" t="s">
        <v>75</v>
      </c>
      <c r="B266" s="168" t="s">
        <v>44</v>
      </c>
      <c r="C266" s="168" t="s">
        <v>9</v>
      </c>
      <c r="D266" s="79">
        <v>21</v>
      </c>
      <c r="E266" s="168" t="s">
        <v>29</v>
      </c>
      <c r="F266" s="168" t="s">
        <v>14</v>
      </c>
      <c r="G266" s="168" t="s">
        <v>20</v>
      </c>
      <c r="H266" s="168">
        <v>16160</v>
      </c>
      <c r="I266" s="168" t="s">
        <v>76</v>
      </c>
      <c r="J266" s="59"/>
      <c r="K266" s="59"/>
      <c r="L266" s="59"/>
      <c r="M266" s="53">
        <f>M267+M270+M273</f>
        <v>356756143</v>
      </c>
      <c r="N266" s="39">
        <f>N267+N270+N273</f>
        <v>137342310.75</v>
      </c>
      <c r="O266" s="39">
        <f>O267+O270+O273</f>
        <v>138626770.75</v>
      </c>
      <c r="P266" s="119">
        <f t="shared" si="19"/>
        <v>38.85757077208899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</row>
    <row r="267" spans="1:51" ht="14.25" customHeight="1">
      <c r="A267" s="91" t="s">
        <v>370</v>
      </c>
      <c r="B267" s="168"/>
      <c r="C267" s="168"/>
      <c r="D267" s="168"/>
      <c r="E267" s="168"/>
      <c r="F267" s="168"/>
      <c r="G267" s="168"/>
      <c r="H267" s="168"/>
      <c r="I267" s="168"/>
      <c r="J267" s="59"/>
      <c r="K267" s="59"/>
      <c r="L267" s="59"/>
      <c r="M267" s="53">
        <f>M268+M269</f>
        <v>337846549</v>
      </c>
      <c r="N267" s="39">
        <f>N268+N269</f>
        <v>137342310.75</v>
      </c>
      <c r="O267" s="39">
        <f>O268+O269</f>
        <v>134717176.75</v>
      </c>
      <c r="P267" s="119">
        <f t="shared" si="19"/>
        <v>39.8752561329256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</row>
    <row r="268" spans="1:51" ht="39.75" customHeight="1">
      <c r="A268" s="102" t="s">
        <v>115</v>
      </c>
      <c r="B268" s="169" t="s">
        <v>44</v>
      </c>
      <c r="C268" s="169" t="s">
        <v>9</v>
      </c>
      <c r="D268" s="169">
        <v>21</v>
      </c>
      <c r="E268" s="169" t="s">
        <v>29</v>
      </c>
      <c r="F268" s="169" t="s">
        <v>14</v>
      </c>
      <c r="G268" s="169" t="s">
        <v>20</v>
      </c>
      <c r="H268" s="169">
        <v>16160</v>
      </c>
      <c r="I268" s="169" t="s">
        <v>76</v>
      </c>
      <c r="J268" s="59" t="s">
        <v>63</v>
      </c>
      <c r="K268" s="64">
        <v>0.271</v>
      </c>
      <c r="L268" s="59">
        <v>2016</v>
      </c>
      <c r="M268" s="54">
        <v>237846549</v>
      </c>
      <c r="N268" s="50">
        <v>68520434.75</v>
      </c>
      <c r="O268" s="50">
        <f>N268</f>
        <v>68520434.75</v>
      </c>
      <c r="P268" s="113">
        <f t="shared" si="19"/>
        <v>28.808673086949018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</row>
    <row r="269" spans="1:51" ht="42" customHeight="1">
      <c r="A269" s="102" t="s">
        <v>232</v>
      </c>
      <c r="B269" s="169" t="s">
        <v>44</v>
      </c>
      <c r="C269" s="169" t="s">
        <v>9</v>
      </c>
      <c r="D269" s="169">
        <v>21</v>
      </c>
      <c r="E269" s="169" t="s">
        <v>29</v>
      </c>
      <c r="F269" s="169" t="s">
        <v>14</v>
      </c>
      <c r="G269" s="169" t="s">
        <v>20</v>
      </c>
      <c r="H269" s="169">
        <v>16160</v>
      </c>
      <c r="I269" s="169">
        <v>522</v>
      </c>
      <c r="J269" s="59" t="s">
        <v>63</v>
      </c>
      <c r="K269" s="64">
        <v>0.101</v>
      </c>
      <c r="L269" s="59">
        <v>2016</v>
      </c>
      <c r="M269" s="54">
        <f>25874406+74125594</f>
        <v>100000000</v>
      </c>
      <c r="N269" s="50">
        <v>68821876</v>
      </c>
      <c r="O269" s="50">
        <v>66196742</v>
      </c>
      <c r="P269" s="113">
        <f t="shared" si="19"/>
        <v>66.196742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</row>
    <row r="270" spans="1:51" ht="18.75" customHeight="1">
      <c r="A270" s="91" t="s">
        <v>121</v>
      </c>
      <c r="B270" s="169"/>
      <c r="C270" s="169"/>
      <c r="D270" s="169"/>
      <c r="E270" s="169"/>
      <c r="F270" s="169"/>
      <c r="G270" s="169"/>
      <c r="H270" s="169"/>
      <c r="I270" s="169"/>
      <c r="J270" s="83"/>
      <c r="K270" s="70"/>
      <c r="L270" s="67"/>
      <c r="M270" s="53">
        <f>M271+M272</f>
        <v>15000000</v>
      </c>
      <c r="N270" s="39">
        <f>N271+N272</f>
        <v>0</v>
      </c>
      <c r="O270" s="39">
        <f>O271+O272</f>
        <v>0</v>
      </c>
      <c r="P270" s="119">
        <f t="shared" si="19"/>
        <v>0</v>
      </c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</row>
    <row r="271" spans="1:51" ht="27.75" customHeight="1">
      <c r="A271" s="102" t="s">
        <v>250</v>
      </c>
      <c r="B271" s="169" t="s">
        <v>44</v>
      </c>
      <c r="C271" s="169" t="s">
        <v>9</v>
      </c>
      <c r="D271" s="169">
        <v>21</v>
      </c>
      <c r="E271" s="169" t="s">
        <v>29</v>
      </c>
      <c r="F271" s="169" t="s">
        <v>14</v>
      </c>
      <c r="G271" s="169" t="s">
        <v>20</v>
      </c>
      <c r="H271" s="169">
        <v>16160</v>
      </c>
      <c r="I271" s="169" t="s">
        <v>76</v>
      </c>
      <c r="J271" s="83"/>
      <c r="K271" s="70"/>
      <c r="L271" s="67">
        <v>2016</v>
      </c>
      <c r="M271" s="54">
        <v>10000000</v>
      </c>
      <c r="N271" s="50"/>
      <c r="O271" s="50"/>
      <c r="P271" s="113">
        <f t="shared" si="19"/>
        <v>0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</row>
    <row r="272" spans="1:51" ht="29.25" customHeight="1">
      <c r="A272" s="102" t="s">
        <v>371</v>
      </c>
      <c r="B272" s="169" t="s">
        <v>44</v>
      </c>
      <c r="C272" s="169" t="s">
        <v>9</v>
      </c>
      <c r="D272" s="169">
        <v>21</v>
      </c>
      <c r="E272" s="169" t="s">
        <v>29</v>
      </c>
      <c r="F272" s="169" t="s">
        <v>14</v>
      </c>
      <c r="G272" s="169" t="s">
        <v>20</v>
      </c>
      <c r="H272" s="169">
        <v>16160</v>
      </c>
      <c r="I272" s="169" t="s">
        <v>76</v>
      </c>
      <c r="J272" s="83"/>
      <c r="K272" s="70"/>
      <c r="L272" s="67">
        <v>2016</v>
      </c>
      <c r="M272" s="54">
        <v>5000000</v>
      </c>
      <c r="N272" s="50"/>
      <c r="O272" s="50"/>
      <c r="P272" s="113">
        <f t="shared" si="19"/>
        <v>0</v>
      </c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</row>
    <row r="273" spans="1:16" s="16" customFormat="1" ht="17.25" customHeight="1">
      <c r="A273" s="91" t="s">
        <v>131</v>
      </c>
      <c r="B273" s="172"/>
      <c r="C273" s="172"/>
      <c r="D273" s="172"/>
      <c r="E273" s="172"/>
      <c r="F273" s="172"/>
      <c r="G273" s="172"/>
      <c r="H273" s="172"/>
      <c r="I273" s="172"/>
      <c r="J273" s="83"/>
      <c r="K273" s="70"/>
      <c r="L273" s="70"/>
      <c r="M273" s="53">
        <f>M274</f>
        <v>3909594</v>
      </c>
      <c r="N273" s="39">
        <f>N274</f>
        <v>0</v>
      </c>
      <c r="O273" s="39">
        <f>O274</f>
        <v>3909594</v>
      </c>
      <c r="P273" s="119">
        <f t="shared" si="19"/>
        <v>100</v>
      </c>
    </row>
    <row r="274" spans="1:16" s="16" customFormat="1" ht="51" customHeight="1">
      <c r="A274" s="102" t="s">
        <v>220</v>
      </c>
      <c r="B274" s="172" t="s">
        <v>44</v>
      </c>
      <c r="C274" s="172" t="s">
        <v>9</v>
      </c>
      <c r="D274" s="172">
        <v>21</v>
      </c>
      <c r="E274" s="172" t="s">
        <v>29</v>
      </c>
      <c r="F274" s="172" t="s">
        <v>14</v>
      </c>
      <c r="G274" s="172" t="s">
        <v>20</v>
      </c>
      <c r="H274" s="172">
        <v>16160</v>
      </c>
      <c r="I274" s="172" t="s">
        <v>76</v>
      </c>
      <c r="J274" s="83"/>
      <c r="K274" s="70"/>
      <c r="L274" s="70"/>
      <c r="M274" s="54">
        <f>M275</f>
        <v>3909594</v>
      </c>
      <c r="N274" s="50"/>
      <c r="O274" s="50">
        <f>M274</f>
        <v>3909594</v>
      </c>
      <c r="P274" s="113">
        <f t="shared" si="19"/>
        <v>100</v>
      </c>
    </row>
    <row r="275" spans="1:16" s="16" customFormat="1" ht="22.5" customHeight="1">
      <c r="A275" s="78" t="s">
        <v>207</v>
      </c>
      <c r="B275" s="172"/>
      <c r="C275" s="172"/>
      <c r="D275" s="172"/>
      <c r="E275" s="172"/>
      <c r="F275" s="172"/>
      <c r="G275" s="172"/>
      <c r="H275" s="172"/>
      <c r="I275" s="172"/>
      <c r="J275" s="83"/>
      <c r="K275" s="70"/>
      <c r="L275" s="70"/>
      <c r="M275" s="54">
        <v>3909594</v>
      </c>
      <c r="N275" s="50"/>
      <c r="O275" s="51">
        <f>M275</f>
        <v>3909594</v>
      </c>
      <c r="P275" s="116">
        <f t="shared" si="19"/>
        <v>100</v>
      </c>
    </row>
    <row r="276" spans="1:16" s="16" customFormat="1" ht="48.75" customHeight="1">
      <c r="A276" s="79" t="s">
        <v>270</v>
      </c>
      <c r="B276" s="171">
        <v>20</v>
      </c>
      <c r="C276" s="171">
        <v>0</v>
      </c>
      <c r="D276" s="172"/>
      <c r="E276" s="172"/>
      <c r="F276" s="172"/>
      <c r="G276" s="172"/>
      <c r="H276" s="172"/>
      <c r="I276" s="172"/>
      <c r="J276" s="83"/>
      <c r="K276" s="70"/>
      <c r="L276" s="70"/>
      <c r="M276" s="53">
        <f>M278</f>
        <v>128463454.1</v>
      </c>
      <c r="N276" s="39">
        <f>N278</f>
        <v>28543129</v>
      </c>
      <c r="O276" s="39">
        <f>O278</f>
        <v>35239499</v>
      </c>
      <c r="P276" s="119">
        <f t="shared" si="19"/>
        <v>27.431536266001743</v>
      </c>
    </row>
    <row r="277" spans="1:16" s="16" customFormat="1" ht="60.75" customHeight="1">
      <c r="A277" s="79" t="s">
        <v>275</v>
      </c>
      <c r="B277" s="171">
        <v>20</v>
      </c>
      <c r="C277" s="171">
        <v>0</v>
      </c>
      <c r="D277" s="171">
        <v>11</v>
      </c>
      <c r="E277" s="172"/>
      <c r="F277" s="172"/>
      <c r="G277" s="172"/>
      <c r="H277" s="172"/>
      <c r="I277" s="172"/>
      <c r="J277" s="83"/>
      <c r="K277" s="70"/>
      <c r="L277" s="70"/>
      <c r="M277" s="53">
        <f>M278</f>
        <v>128463454.1</v>
      </c>
      <c r="N277" s="39">
        <f aca="true" t="shared" si="20" ref="N277:O281">N278</f>
        <v>28543129</v>
      </c>
      <c r="O277" s="39">
        <f t="shared" si="20"/>
        <v>35239499</v>
      </c>
      <c r="P277" s="119">
        <f t="shared" si="19"/>
        <v>27.431536266001743</v>
      </c>
    </row>
    <row r="278" spans="1:16" s="16" customFormat="1" ht="12.75">
      <c r="A278" s="79" t="s">
        <v>40</v>
      </c>
      <c r="B278" s="171">
        <v>20</v>
      </c>
      <c r="C278" s="171">
        <v>0</v>
      </c>
      <c r="D278" s="171">
        <v>11</v>
      </c>
      <c r="E278" s="171" t="s">
        <v>29</v>
      </c>
      <c r="F278" s="171" t="s">
        <v>19</v>
      </c>
      <c r="G278" s="171" t="s">
        <v>13</v>
      </c>
      <c r="H278" s="171"/>
      <c r="I278" s="171"/>
      <c r="J278" s="71"/>
      <c r="K278" s="71"/>
      <c r="L278" s="74"/>
      <c r="M278" s="40">
        <f>M279</f>
        <v>128463454.1</v>
      </c>
      <c r="N278" s="40">
        <f t="shared" si="20"/>
        <v>28543129</v>
      </c>
      <c r="O278" s="40">
        <f t="shared" si="20"/>
        <v>35239499</v>
      </c>
      <c r="P278" s="119">
        <f t="shared" si="19"/>
        <v>27.431536266001743</v>
      </c>
    </row>
    <row r="279" spans="1:16" s="16" customFormat="1" ht="26.25" customHeight="1">
      <c r="A279" s="79" t="s">
        <v>79</v>
      </c>
      <c r="B279" s="171">
        <v>20</v>
      </c>
      <c r="C279" s="171">
        <v>0</v>
      </c>
      <c r="D279" s="171">
        <v>11</v>
      </c>
      <c r="E279" s="171" t="s">
        <v>29</v>
      </c>
      <c r="F279" s="171" t="s">
        <v>19</v>
      </c>
      <c r="G279" s="171" t="s">
        <v>13</v>
      </c>
      <c r="H279" s="171">
        <v>11270</v>
      </c>
      <c r="I279" s="171" t="s">
        <v>0</v>
      </c>
      <c r="J279" s="71"/>
      <c r="K279" s="71"/>
      <c r="L279" s="74"/>
      <c r="M279" s="40">
        <f>M280</f>
        <v>128463454.1</v>
      </c>
      <c r="N279" s="40">
        <f t="shared" si="20"/>
        <v>28543129</v>
      </c>
      <c r="O279" s="40">
        <f t="shared" si="20"/>
        <v>35239499</v>
      </c>
      <c r="P279" s="119">
        <f t="shared" si="19"/>
        <v>27.431536266001743</v>
      </c>
    </row>
    <row r="280" spans="1:16" s="16" customFormat="1" ht="36">
      <c r="A280" s="79" t="s">
        <v>75</v>
      </c>
      <c r="B280" s="171">
        <v>20</v>
      </c>
      <c r="C280" s="171">
        <v>0</v>
      </c>
      <c r="D280" s="171">
        <v>11</v>
      </c>
      <c r="E280" s="171" t="s">
        <v>29</v>
      </c>
      <c r="F280" s="171" t="s">
        <v>19</v>
      </c>
      <c r="G280" s="171" t="s">
        <v>13</v>
      </c>
      <c r="H280" s="171">
        <v>11270</v>
      </c>
      <c r="I280" s="171" t="s">
        <v>76</v>
      </c>
      <c r="J280" s="71"/>
      <c r="K280" s="71"/>
      <c r="L280" s="71"/>
      <c r="M280" s="40">
        <f>M281</f>
        <v>128463454.1</v>
      </c>
      <c r="N280" s="40">
        <f t="shared" si="20"/>
        <v>28543129</v>
      </c>
      <c r="O280" s="40">
        <f t="shared" si="20"/>
        <v>35239499</v>
      </c>
      <c r="P280" s="119">
        <f t="shared" si="19"/>
        <v>27.431536266001743</v>
      </c>
    </row>
    <row r="281" spans="1:16" s="16" customFormat="1" ht="18" customHeight="1">
      <c r="A281" s="91" t="s">
        <v>70</v>
      </c>
      <c r="B281" s="172"/>
      <c r="C281" s="172"/>
      <c r="D281" s="172"/>
      <c r="E281" s="172"/>
      <c r="F281" s="172"/>
      <c r="G281" s="172"/>
      <c r="H281" s="172"/>
      <c r="I281" s="172"/>
      <c r="J281" s="71"/>
      <c r="K281" s="75"/>
      <c r="L281" s="71"/>
      <c r="M281" s="40">
        <f>M282</f>
        <v>128463454.1</v>
      </c>
      <c r="N281" s="40">
        <f t="shared" si="20"/>
        <v>28543129</v>
      </c>
      <c r="O281" s="40">
        <f t="shared" si="20"/>
        <v>35239499</v>
      </c>
      <c r="P281" s="119">
        <f t="shared" si="19"/>
        <v>27.431536266001743</v>
      </c>
    </row>
    <row r="282" spans="1:16" s="16" customFormat="1" ht="27.75" customHeight="1">
      <c r="A282" s="102" t="s">
        <v>372</v>
      </c>
      <c r="B282" s="172">
        <v>20</v>
      </c>
      <c r="C282" s="172">
        <v>0</v>
      </c>
      <c r="D282" s="185" t="s">
        <v>11</v>
      </c>
      <c r="E282" s="172" t="s">
        <v>29</v>
      </c>
      <c r="F282" s="172" t="s">
        <v>19</v>
      </c>
      <c r="G282" s="172" t="s">
        <v>13</v>
      </c>
      <c r="H282" s="172">
        <v>11270</v>
      </c>
      <c r="I282" s="172" t="s">
        <v>76</v>
      </c>
      <c r="J282" s="71" t="s">
        <v>149</v>
      </c>
      <c r="K282" s="75">
        <v>500</v>
      </c>
      <c r="L282" s="76">
        <v>2016</v>
      </c>
      <c r="M282" s="50">
        <v>128463454.1</v>
      </c>
      <c r="N282" s="50">
        <v>28543129</v>
      </c>
      <c r="O282" s="50">
        <v>35239499</v>
      </c>
      <c r="P282" s="113">
        <f t="shared" si="19"/>
        <v>27.431536266001743</v>
      </c>
    </row>
    <row r="283" spans="1:16" s="16" customFormat="1" ht="23.25" customHeight="1">
      <c r="A283" s="78" t="s">
        <v>207</v>
      </c>
      <c r="B283" s="171"/>
      <c r="C283" s="171"/>
      <c r="D283" s="171"/>
      <c r="E283" s="171"/>
      <c r="F283" s="171"/>
      <c r="G283" s="171"/>
      <c r="H283" s="171"/>
      <c r="I283" s="171"/>
      <c r="J283" s="71"/>
      <c r="K283" s="71"/>
      <c r="L283" s="71"/>
      <c r="M283" s="51">
        <v>6696370</v>
      </c>
      <c r="N283" s="50"/>
      <c r="O283" s="51">
        <f>M283</f>
        <v>6696370</v>
      </c>
      <c r="P283" s="116">
        <f t="shared" si="19"/>
        <v>100</v>
      </c>
    </row>
    <row r="284" spans="1:51" ht="26.25" customHeight="1">
      <c r="A284" s="79" t="s">
        <v>50</v>
      </c>
      <c r="B284" s="168" t="s">
        <v>51</v>
      </c>
      <c r="C284" s="168">
        <v>0</v>
      </c>
      <c r="D284" s="168"/>
      <c r="E284" s="168" t="s">
        <v>0</v>
      </c>
      <c r="F284" s="168" t="s">
        <v>0</v>
      </c>
      <c r="G284" s="168" t="s">
        <v>0</v>
      </c>
      <c r="H284" s="168"/>
      <c r="I284" s="168"/>
      <c r="J284" s="67"/>
      <c r="K284" s="67"/>
      <c r="L284" s="67"/>
      <c r="M284" s="53">
        <f>M286</f>
        <v>626705</v>
      </c>
      <c r="N284" s="39">
        <f>N286</f>
        <v>0</v>
      </c>
      <c r="O284" s="39">
        <f>O286</f>
        <v>421929</v>
      </c>
      <c r="P284" s="119">
        <f t="shared" si="19"/>
        <v>67.32497746148508</v>
      </c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</row>
    <row r="285" spans="1:51" ht="24" customHeight="1">
      <c r="A285" s="79" t="s">
        <v>198</v>
      </c>
      <c r="B285" s="79" t="s">
        <v>51</v>
      </c>
      <c r="C285" s="79">
        <v>0</v>
      </c>
      <c r="D285" s="79">
        <v>14</v>
      </c>
      <c r="E285" s="168"/>
      <c r="F285" s="168"/>
      <c r="G285" s="168"/>
      <c r="H285" s="168"/>
      <c r="I285" s="168"/>
      <c r="J285" s="67"/>
      <c r="K285" s="67"/>
      <c r="L285" s="67"/>
      <c r="M285" s="53">
        <f>M286</f>
        <v>626705</v>
      </c>
      <c r="N285" s="39">
        <f>N286</f>
        <v>0</v>
      </c>
      <c r="O285" s="39">
        <f>O286</f>
        <v>421929</v>
      </c>
      <c r="P285" s="119">
        <f t="shared" si="19"/>
        <v>67.32497746148508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</row>
    <row r="286" spans="1:51" ht="24">
      <c r="A286" s="79" t="s">
        <v>28</v>
      </c>
      <c r="B286" s="168" t="s">
        <v>51</v>
      </c>
      <c r="C286" s="168">
        <v>0</v>
      </c>
      <c r="D286" s="79">
        <v>14</v>
      </c>
      <c r="E286" s="168" t="s">
        <v>29</v>
      </c>
      <c r="F286" s="168" t="s">
        <v>0</v>
      </c>
      <c r="G286" s="168" t="s">
        <v>0</v>
      </c>
      <c r="H286" s="168"/>
      <c r="I286" s="168"/>
      <c r="J286" s="67"/>
      <c r="K286" s="67"/>
      <c r="L286" s="67"/>
      <c r="M286" s="53">
        <f aca="true" t="shared" si="21" ref="M286:O291">M287</f>
        <v>626705</v>
      </c>
      <c r="N286" s="39">
        <f t="shared" si="21"/>
        <v>0</v>
      </c>
      <c r="O286" s="39">
        <f t="shared" si="21"/>
        <v>421929</v>
      </c>
      <c r="P286" s="119">
        <f t="shared" si="19"/>
        <v>67.32497746148508</v>
      </c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</row>
    <row r="287" spans="1:51" ht="12.75">
      <c r="A287" s="79" t="s">
        <v>52</v>
      </c>
      <c r="B287" s="168" t="s">
        <v>51</v>
      </c>
      <c r="C287" s="168">
        <v>0</v>
      </c>
      <c r="D287" s="79">
        <v>14</v>
      </c>
      <c r="E287" s="168" t="s">
        <v>29</v>
      </c>
      <c r="F287" s="168" t="s">
        <v>11</v>
      </c>
      <c r="G287" s="168" t="s">
        <v>0</v>
      </c>
      <c r="H287" s="168"/>
      <c r="I287" s="168"/>
      <c r="J287" s="67"/>
      <c r="K287" s="67"/>
      <c r="L287" s="67"/>
      <c r="M287" s="53">
        <f t="shared" si="21"/>
        <v>626705</v>
      </c>
      <c r="N287" s="39">
        <f t="shared" si="21"/>
        <v>0</v>
      </c>
      <c r="O287" s="39">
        <f t="shared" si="21"/>
        <v>421929</v>
      </c>
      <c r="P287" s="119">
        <f t="shared" si="19"/>
        <v>67.32497746148508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</row>
    <row r="288" spans="1:51" ht="12.75">
      <c r="A288" s="79" t="s">
        <v>53</v>
      </c>
      <c r="B288" s="168" t="s">
        <v>51</v>
      </c>
      <c r="C288" s="168">
        <v>0</v>
      </c>
      <c r="D288" s="79">
        <v>14</v>
      </c>
      <c r="E288" s="168" t="s">
        <v>29</v>
      </c>
      <c r="F288" s="168" t="s">
        <v>11</v>
      </c>
      <c r="G288" s="168" t="s">
        <v>12</v>
      </c>
      <c r="H288" s="168"/>
      <c r="I288" s="168"/>
      <c r="J288" s="89"/>
      <c r="K288" s="89"/>
      <c r="L288" s="89"/>
      <c r="M288" s="53">
        <f t="shared" si="21"/>
        <v>626705</v>
      </c>
      <c r="N288" s="39">
        <f t="shared" si="21"/>
        <v>0</v>
      </c>
      <c r="O288" s="39">
        <f t="shared" si="21"/>
        <v>421929</v>
      </c>
      <c r="P288" s="119">
        <f t="shared" si="19"/>
        <v>67.32497746148508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</row>
    <row r="289" spans="1:51" ht="27" customHeight="1">
      <c r="A289" s="79" t="s">
        <v>79</v>
      </c>
      <c r="B289" s="168" t="s">
        <v>51</v>
      </c>
      <c r="C289" s="168">
        <v>0</v>
      </c>
      <c r="D289" s="79">
        <v>14</v>
      </c>
      <c r="E289" s="168" t="s">
        <v>29</v>
      </c>
      <c r="F289" s="168" t="s">
        <v>11</v>
      </c>
      <c r="G289" s="168" t="s">
        <v>12</v>
      </c>
      <c r="H289" s="168">
        <v>11270</v>
      </c>
      <c r="I289" s="168" t="s">
        <v>0</v>
      </c>
      <c r="J289" s="67"/>
      <c r="K289" s="67"/>
      <c r="L289" s="67"/>
      <c r="M289" s="53">
        <f t="shared" si="21"/>
        <v>626705</v>
      </c>
      <c r="N289" s="39">
        <f t="shared" si="21"/>
        <v>0</v>
      </c>
      <c r="O289" s="39">
        <f t="shared" si="21"/>
        <v>421929</v>
      </c>
      <c r="P289" s="119">
        <f t="shared" si="19"/>
        <v>67.32497746148508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</row>
    <row r="290" spans="1:51" ht="39" customHeight="1">
      <c r="A290" s="79" t="s">
        <v>75</v>
      </c>
      <c r="B290" s="168" t="s">
        <v>51</v>
      </c>
      <c r="C290" s="168">
        <v>0</v>
      </c>
      <c r="D290" s="79">
        <v>14</v>
      </c>
      <c r="E290" s="168" t="s">
        <v>29</v>
      </c>
      <c r="F290" s="168" t="s">
        <v>11</v>
      </c>
      <c r="G290" s="168" t="s">
        <v>12</v>
      </c>
      <c r="H290" s="168">
        <v>11270</v>
      </c>
      <c r="I290" s="168" t="s">
        <v>76</v>
      </c>
      <c r="J290" s="59"/>
      <c r="K290" s="59"/>
      <c r="L290" s="59"/>
      <c r="M290" s="44">
        <f>M291+M294+M297</f>
        <v>626705</v>
      </c>
      <c r="N290" s="44">
        <f>N291+N294+N297</f>
        <v>0</v>
      </c>
      <c r="O290" s="44">
        <f>O291+O294+O297</f>
        <v>421929</v>
      </c>
      <c r="P290" s="119">
        <f t="shared" si="19"/>
        <v>67.32497746148508</v>
      </c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</row>
    <row r="291" spans="1:51" ht="14.25" customHeight="1">
      <c r="A291" s="91" t="s">
        <v>85</v>
      </c>
      <c r="B291" s="168"/>
      <c r="C291" s="168"/>
      <c r="D291" s="168"/>
      <c r="E291" s="168"/>
      <c r="F291" s="168"/>
      <c r="G291" s="168"/>
      <c r="H291" s="168"/>
      <c r="I291" s="168"/>
      <c r="J291" s="59"/>
      <c r="K291" s="59"/>
      <c r="L291" s="59"/>
      <c r="M291" s="40">
        <f t="shared" si="21"/>
        <v>207000</v>
      </c>
      <c r="N291" s="40">
        <f t="shared" si="21"/>
        <v>0</v>
      </c>
      <c r="O291" s="40">
        <f t="shared" si="21"/>
        <v>2224</v>
      </c>
      <c r="P291" s="119">
        <f t="shared" si="19"/>
        <v>1.0743961352657003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</row>
    <row r="292" spans="1:51" s="12" customFormat="1" ht="15" customHeight="1">
      <c r="A292" s="102" t="s">
        <v>272</v>
      </c>
      <c r="B292" s="169" t="s">
        <v>51</v>
      </c>
      <c r="C292" s="169">
        <v>0</v>
      </c>
      <c r="D292" s="169">
        <v>14</v>
      </c>
      <c r="E292" s="169" t="s">
        <v>29</v>
      </c>
      <c r="F292" s="169" t="s">
        <v>11</v>
      </c>
      <c r="G292" s="169" t="s">
        <v>12</v>
      </c>
      <c r="H292" s="169">
        <v>11270</v>
      </c>
      <c r="I292" s="169" t="s">
        <v>76</v>
      </c>
      <c r="J292" s="59" t="s">
        <v>112</v>
      </c>
      <c r="K292" s="59">
        <v>2268.26</v>
      </c>
      <c r="L292" s="59"/>
      <c r="M292" s="50">
        <v>207000</v>
      </c>
      <c r="N292" s="50"/>
      <c r="O292" s="50">
        <v>2224</v>
      </c>
      <c r="P292" s="113">
        <f t="shared" si="19"/>
        <v>1.0743961352657003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</row>
    <row r="293" spans="1:16" s="16" customFormat="1" ht="26.25" customHeight="1">
      <c r="A293" s="78" t="s">
        <v>207</v>
      </c>
      <c r="B293" s="172"/>
      <c r="C293" s="172"/>
      <c r="D293" s="172"/>
      <c r="E293" s="172"/>
      <c r="F293" s="172"/>
      <c r="G293" s="172"/>
      <c r="H293" s="172"/>
      <c r="I293" s="172"/>
      <c r="J293" s="64"/>
      <c r="K293" s="64"/>
      <c r="L293" s="64"/>
      <c r="M293" s="51">
        <v>2224</v>
      </c>
      <c r="N293" s="50"/>
      <c r="O293" s="51">
        <f>M293</f>
        <v>2224</v>
      </c>
      <c r="P293" s="116">
        <f t="shared" si="19"/>
        <v>100</v>
      </c>
    </row>
    <row r="294" spans="1:16" s="16" customFormat="1" ht="16.5" customHeight="1">
      <c r="A294" s="91" t="s">
        <v>60</v>
      </c>
      <c r="B294" s="193"/>
      <c r="C294" s="193"/>
      <c r="D294" s="193"/>
      <c r="E294" s="193"/>
      <c r="F294" s="193"/>
      <c r="G294" s="193"/>
      <c r="H294" s="193"/>
      <c r="I294" s="193"/>
      <c r="J294" s="90"/>
      <c r="K294" s="90"/>
      <c r="L294" s="90"/>
      <c r="M294" s="40">
        <f>M295</f>
        <v>414705</v>
      </c>
      <c r="N294" s="40">
        <f>N295</f>
        <v>0</v>
      </c>
      <c r="O294" s="40">
        <f>O295</f>
        <v>414705</v>
      </c>
      <c r="P294" s="119">
        <f t="shared" si="19"/>
        <v>100</v>
      </c>
    </row>
    <row r="295" spans="1:16" s="16" customFormat="1" ht="27.75" customHeight="1">
      <c r="A295" s="102" t="s">
        <v>167</v>
      </c>
      <c r="B295" s="172" t="s">
        <v>51</v>
      </c>
      <c r="C295" s="172">
        <v>0</v>
      </c>
      <c r="D295" s="172">
        <v>14</v>
      </c>
      <c r="E295" s="172" t="s">
        <v>29</v>
      </c>
      <c r="F295" s="172" t="s">
        <v>11</v>
      </c>
      <c r="G295" s="172" t="s">
        <v>12</v>
      </c>
      <c r="H295" s="172">
        <v>11270</v>
      </c>
      <c r="I295" s="172" t="s">
        <v>76</v>
      </c>
      <c r="J295" s="64" t="s">
        <v>58</v>
      </c>
      <c r="K295" s="64">
        <v>2000</v>
      </c>
      <c r="L295" s="70"/>
      <c r="M295" s="50">
        <f>419705-5000</f>
        <v>414705</v>
      </c>
      <c r="N295" s="50"/>
      <c r="O295" s="50">
        <f>M295</f>
        <v>414705</v>
      </c>
      <c r="P295" s="113">
        <f t="shared" si="19"/>
        <v>100</v>
      </c>
    </row>
    <row r="296" spans="1:16" s="16" customFormat="1" ht="24" customHeight="1">
      <c r="A296" s="78" t="s">
        <v>207</v>
      </c>
      <c r="B296" s="172"/>
      <c r="C296" s="172"/>
      <c r="D296" s="172"/>
      <c r="E296" s="172"/>
      <c r="F296" s="172"/>
      <c r="G296" s="172"/>
      <c r="H296" s="172"/>
      <c r="I296" s="172"/>
      <c r="J296" s="64"/>
      <c r="K296" s="64"/>
      <c r="L296" s="70"/>
      <c r="M296" s="51">
        <f>419705-5000</f>
        <v>414705</v>
      </c>
      <c r="N296" s="50"/>
      <c r="O296" s="51">
        <f>M296</f>
        <v>414705</v>
      </c>
      <c r="P296" s="116">
        <f t="shared" si="19"/>
        <v>100</v>
      </c>
    </row>
    <row r="297" spans="1:16" s="16" customFormat="1" ht="15" customHeight="1">
      <c r="A297" s="91" t="s">
        <v>65</v>
      </c>
      <c r="B297" s="172"/>
      <c r="C297" s="172"/>
      <c r="D297" s="172"/>
      <c r="E297" s="172"/>
      <c r="F297" s="172"/>
      <c r="G297" s="172"/>
      <c r="H297" s="172"/>
      <c r="I297" s="172"/>
      <c r="J297" s="64"/>
      <c r="K297" s="64"/>
      <c r="L297" s="64"/>
      <c r="M297" s="40">
        <f>M298</f>
        <v>5000</v>
      </c>
      <c r="N297" s="40">
        <f>N298</f>
        <v>0</v>
      </c>
      <c r="O297" s="40">
        <f>O298</f>
        <v>5000</v>
      </c>
      <c r="P297" s="119">
        <f t="shared" si="19"/>
        <v>100</v>
      </c>
    </row>
    <row r="298" spans="1:16" s="16" customFormat="1" ht="27.75" customHeight="1">
      <c r="A298" s="102" t="s">
        <v>273</v>
      </c>
      <c r="B298" s="172" t="s">
        <v>51</v>
      </c>
      <c r="C298" s="172">
        <v>0</v>
      </c>
      <c r="D298" s="172">
        <v>14</v>
      </c>
      <c r="E298" s="172" t="s">
        <v>29</v>
      </c>
      <c r="F298" s="172" t="s">
        <v>11</v>
      </c>
      <c r="G298" s="172" t="s">
        <v>12</v>
      </c>
      <c r="H298" s="172">
        <v>11270</v>
      </c>
      <c r="I298" s="172" t="s">
        <v>76</v>
      </c>
      <c r="J298" s="90" t="s">
        <v>247</v>
      </c>
      <c r="K298" s="90">
        <v>40</v>
      </c>
      <c r="L298" s="90"/>
      <c r="M298" s="50">
        <f>M299</f>
        <v>5000</v>
      </c>
      <c r="N298" s="50"/>
      <c r="O298" s="50">
        <v>5000</v>
      </c>
      <c r="P298" s="113">
        <f t="shared" si="19"/>
        <v>100</v>
      </c>
    </row>
    <row r="299" spans="1:16" s="16" customFormat="1" ht="28.5" customHeight="1">
      <c r="A299" s="78" t="s">
        <v>207</v>
      </c>
      <c r="B299" s="172"/>
      <c r="C299" s="172"/>
      <c r="D299" s="172"/>
      <c r="E299" s="172"/>
      <c r="F299" s="172"/>
      <c r="G299" s="172"/>
      <c r="H299" s="172"/>
      <c r="I299" s="172"/>
      <c r="J299" s="64"/>
      <c r="K299" s="64"/>
      <c r="L299" s="64"/>
      <c r="M299" s="51">
        <v>5000</v>
      </c>
      <c r="N299" s="50"/>
      <c r="O299" s="51">
        <v>5000</v>
      </c>
      <c r="P299" s="116">
        <f t="shared" si="19"/>
        <v>100</v>
      </c>
    </row>
    <row r="300" spans="1:51" ht="15.75" customHeight="1">
      <c r="A300" s="24"/>
      <c r="B300" s="18"/>
      <c r="C300" s="18"/>
      <c r="D300" s="18"/>
      <c r="E300" s="18"/>
      <c r="F300" s="18"/>
      <c r="G300" s="18"/>
      <c r="H300" s="18"/>
      <c r="I300" s="18"/>
      <c r="J300" s="6"/>
      <c r="K300" s="19"/>
      <c r="L300" s="18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</row>
    <row r="301" spans="1:15" ht="26.25" customHeight="1">
      <c r="A301" s="208" t="s">
        <v>377</v>
      </c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N301" s="200" t="s">
        <v>378</v>
      </c>
      <c r="O301" s="200"/>
    </row>
    <row r="302" ht="4.5" customHeight="1"/>
    <row r="303" ht="1.5" customHeight="1"/>
    <row r="304" ht="12.75" hidden="1"/>
    <row r="305" ht="12.75" hidden="1"/>
    <row r="306" ht="50.25" customHeight="1" hidden="1"/>
    <row r="307" ht="16.5" customHeight="1">
      <c r="A307" s="157" t="s">
        <v>380</v>
      </c>
    </row>
    <row r="308" ht="15.75">
      <c r="A308" s="157"/>
    </row>
  </sheetData>
  <sheetProtection/>
  <mergeCells count="11">
    <mergeCell ref="A171:A172"/>
    <mergeCell ref="A184:A185"/>
    <mergeCell ref="A129:A130"/>
    <mergeCell ref="A301:L301"/>
    <mergeCell ref="N301:O301"/>
    <mergeCell ref="A5:P5"/>
    <mergeCell ref="A1:P1"/>
    <mergeCell ref="A2:P2"/>
    <mergeCell ref="A3:P3"/>
    <mergeCell ref="A4:P4"/>
    <mergeCell ref="A173:A174"/>
  </mergeCells>
  <printOptions/>
  <pageMargins left="0.1968503937007874" right="0.1968503937007874" top="0.3937007874015748" bottom="0.3937007874015748" header="0" footer="0"/>
  <pageSetup fitToHeight="0" horizontalDpi="600" verticalDpi="600" orientation="landscape" paperSize="9" scale="9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2014-10-30T14:48:34Z</cp:lastPrinted>
  <dcterms:created xsi:type="dcterms:W3CDTF">2006-09-16T00:00:00Z</dcterms:created>
  <dcterms:modified xsi:type="dcterms:W3CDTF">2016-10-27T14:51:56Z</dcterms:modified>
  <cp:category/>
  <cp:version/>
  <cp:contentType/>
  <cp:contentStatus/>
</cp:coreProperties>
</file>